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1545" windowWidth="13695" windowHeight="7065" activeTab="1"/>
  </bookViews>
  <sheets>
    <sheet name="Лист1" sheetId="2" r:id="rId1"/>
    <sheet name="Смета готовая" sheetId="3" r:id="rId2"/>
    <sheet name="ГО" sheetId="4" r:id="rId3"/>
    <sheet name="СФ" sheetId="5" r:id="rId4"/>
    <sheet name="ИТОГО" sheetId="6" r:id="rId5"/>
  </sheets>
  <calcPr calcId="145621" refMode="R1C1"/>
</workbook>
</file>

<file path=xl/calcChain.xml><?xml version="1.0" encoding="utf-8"?>
<calcChain xmlns="http://schemas.openxmlformats.org/spreadsheetml/2006/main">
  <c r="BD38" i="6" l="1"/>
  <c r="BD34" i="3"/>
  <c r="BD31" i="3"/>
  <c r="BD30" i="3"/>
  <c r="BD28" i="3"/>
  <c r="BD25" i="3"/>
  <c r="BD19" i="3"/>
  <c r="BD18" i="3"/>
  <c r="BD13" i="3"/>
  <c r="CT40" i="6"/>
  <c r="CT39" i="6"/>
  <c r="BD40" i="3" s="1"/>
  <c r="CT38" i="6"/>
  <c r="BD39" i="3" s="1"/>
  <c r="CT33" i="6"/>
  <c r="CT30" i="6"/>
  <c r="CT29" i="6"/>
  <c r="CT27" i="6"/>
  <c r="CT24" i="6"/>
  <c r="CT18" i="6"/>
  <c r="CT17" i="6"/>
  <c r="CT12" i="6"/>
  <c r="CT11" i="6"/>
  <c r="BD12" i="3" s="1"/>
  <c r="CT7" i="6"/>
  <c r="BY22" i="6"/>
  <c r="BY33" i="6"/>
  <c r="BY39" i="6"/>
  <c r="BY38" i="6" s="1"/>
  <c r="BY37" i="6"/>
  <c r="CT37" i="6" s="1"/>
  <c r="BD38" i="3" s="1"/>
  <c r="BY36" i="6"/>
  <c r="BY34" i="6"/>
  <c r="BY32" i="6"/>
  <c r="BY31" i="6"/>
  <c r="BY30" i="6"/>
  <c r="BY28" i="6"/>
  <c r="BY27" i="6"/>
  <c r="BY26" i="6"/>
  <c r="BY25" i="6"/>
  <c r="BY24" i="6"/>
  <c r="BY23" i="6"/>
  <c r="BY21" i="6"/>
  <c r="BY20" i="6"/>
  <c r="BY19" i="6"/>
  <c r="BY18" i="6"/>
  <c r="BY17" i="6"/>
  <c r="BY12" i="6"/>
  <c r="BY11" i="6"/>
  <c r="BY10" i="6"/>
  <c r="BY9" i="6"/>
  <c r="BY7" i="6"/>
  <c r="BD26" i="6"/>
  <c r="CT26" i="6" s="1"/>
  <c r="BD27" i="3" s="1"/>
  <c r="BD22" i="4"/>
  <c r="BD39" i="6"/>
  <c r="BD34" i="4"/>
  <c r="BD37" i="6"/>
  <c r="BD36" i="6"/>
  <c r="CT36" i="6" s="1"/>
  <c r="BD37" i="3" s="1"/>
  <c r="BD34" i="6"/>
  <c r="CT34" i="6" s="1"/>
  <c r="BD35" i="3" s="1"/>
  <c r="BD32" i="6"/>
  <c r="CT32" i="6" s="1"/>
  <c r="BD33" i="3" s="1"/>
  <c r="BD31" i="6"/>
  <c r="CT31" i="6" s="1"/>
  <c r="BD32" i="3" s="1"/>
  <c r="BD30" i="6"/>
  <c r="BD29" i="6"/>
  <c r="BD28" i="6"/>
  <c r="CT28" i="6" s="1"/>
  <c r="BD29" i="3" s="1"/>
  <c r="BD27" i="6"/>
  <c r="BD25" i="6"/>
  <c r="CT25" i="6" s="1"/>
  <c r="BD26" i="3" s="1"/>
  <c r="BD24" i="6"/>
  <c r="BD23" i="6"/>
  <c r="CT23" i="6" s="1"/>
  <c r="BD24" i="3" s="1"/>
  <c r="BD21" i="6"/>
  <c r="CT21" i="6" s="1"/>
  <c r="BD22" i="3" s="1"/>
  <c r="BD20" i="6"/>
  <c r="CT20" i="6" s="1"/>
  <c r="BD21" i="3" s="1"/>
  <c r="BD19" i="6"/>
  <c r="CT19" i="6" s="1"/>
  <c r="BD20" i="3" s="1"/>
  <c r="BD18" i="6"/>
  <c r="BD17" i="6"/>
  <c r="BD12" i="6"/>
  <c r="BD11" i="6"/>
  <c r="BD10" i="6"/>
  <c r="BD9" i="6"/>
  <c r="CT9" i="6" s="1"/>
  <c r="BD10" i="3" s="1"/>
  <c r="BD7" i="6"/>
  <c r="BD22" i="5"/>
  <c r="BD15" i="5" s="1"/>
  <c r="BD37" i="5"/>
  <c r="BD34" i="5"/>
  <c r="BD13" i="5"/>
  <c r="CT10" i="6" l="1"/>
  <c r="BD11" i="3" s="1"/>
  <c r="BD40" i="5"/>
  <c r="BY35" i="6"/>
  <c r="BY13" i="6"/>
  <c r="BD22" i="6"/>
  <c r="CT22" i="6" s="1"/>
  <c r="BD23" i="3" s="1"/>
  <c r="BD35" i="6"/>
  <c r="CT35" i="6" s="1"/>
  <c r="BD36" i="3" s="1"/>
  <c r="BD13" i="6"/>
  <c r="CT13" i="6" s="1"/>
  <c r="BY15" i="6"/>
  <c r="BY41" i="6" s="1"/>
  <c r="BY42" i="6" s="1"/>
  <c r="BD41" i="5"/>
  <c r="BD15" i="6" l="1"/>
  <c r="CT15" i="6" s="1"/>
  <c r="BD16" i="3" s="1"/>
  <c r="BD12" i="4"/>
  <c r="BD41" i="6" l="1"/>
  <c r="BD42" i="6" s="1"/>
  <c r="CT42" i="6" s="1"/>
  <c r="BD15" i="4"/>
  <c r="BD40" i="4" s="1"/>
  <c r="BD13" i="4"/>
  <c r="CT41" i="6" l="1"/>
  <c r="BD41" i="4"/>
  <c r="BD14" i="3"/>
  <c r="BD42" i="3"/>
  <c r="BY39" i="3"/>
  <c r="BY37" i="3"/>
  <c r="BY36" i="3" s="1"/>
  <c r="BY33" i="3"/>
  <c r="BY32" i="3"/>
  <c r="BY28" i="3"/>
  <c r="CT28" i="3" s="1"/>
  <c r="BY27" i="3"/>
  <c r="BY26" i="3"/>
  <c r="BY25" i="3"/>
  <c r="CT25" i="3" s="1"/>
  <c r="BY24" i="3"/>
  <c r="BY22" i="3"/>
  <c r="CT22" i="3" s="1"/>
  <c r="BY21" i="3"/>
  <c r="CT21" i="3" s="1"/>
  <c r="BY20" i="3"/>
  <c r="BY18" i="3"/>
  <c r="BY14" i="3"/>
  <c r="BY8" i="3"/>
  <c r="CT40" i="3"/>
  <c r="CT37" i="3"/>
  <c r="CT35" i="3"/>
  <c r="CT33" i="3"/>
  <c r="CT32" i="3"/>
  <c r="CT30" i="3"/>
  <c r="CT29" i="3"/>
  <c r="CT27" i="3"/>
  <c r="CT26" i="3"/>
  <c r="CT19" i="3"/>
  <c r="CT18" i="3"/>
  <c r="CT13" i="3"/>
  <c r="CT12" i="3"/>
  <c r="CT11" i="3"/>
  <c r="CT10" i="3"/>
  <c r="CT14" i="3" l="1"/>
  <c r="BY23" i="3"/>
  <c r="CT23" i="3" s="1"/>
  <c r="BD43" i="3"/>
  <c r="CT36" i="3"/>
  <c r="CT8" i="3"/>
  <c r="CT20" i="3"/>
  <c r="CT24" i="3"/>
  <c r="CT39" i="3"/>
  <c r="BD7" i="2"/>
  <c r="BD41" i="2"/>
  <c r="BD35" i="2"/>
  <c r="BD32" i="2"/>
  <c r="BD31" i="2"/>
  <c r="BD27" i="2"/>
  <c r="BD26" i="2"/>
  <c r="BD25" i="2"/>
  <c r="BD24" i="2"/>
  <c r="BD23" i="2"/>
  <c r="BF21" i="2"/>
  <c r="BD20" i="2"/>
  <c r="BD19" i="2"/>
  <c r="BD17" i="2"/>
  <c r="BY40" i="2"/>
  <c r="BY16" i="3" l="1"/>
  <c r="CT7" i="2"/>
  <c r="CT21" i="2"/>
  <c r="CT18" i="2"/>
  <c r="CT31" i="2"/>
  <c r="CT30" i="2"/>
  <c r="CT16" i="3" l="1"/>
  <c r="BY42" i="3"/>
  <c r="BY43" i="3" s="1"/>
  <c r="CT43" i="3"/>
  <c r="BY22" i="2"/>
  <c r="BY15" i="2" s="1"/>
  <c r="BY13" i="2"/>
  <c r="BY41" i="2" s="1"/>
  <c r="CT41" i="2" s="1"/>
  <c r="CT42" i="3" l="1"/>
  <c r="BD37" i="2"/>
  <c r="CT38" i="2" l="1"/>
  <c r="BD34" i="2" l="1"/>
  <c r="BD22" i="2" l="1"/>
  <c r="BD15" i="2" s="1"/>
  <c r="BD40" i="2" s="1"/>
  <c r="BD13" i="2"/>
  <c r="CT13" i="2" s="1"/>
  <c r="CT33" i="2"/>
  <c r="CT36" i="2"/>
  <c r="CT32" i="2"/>
  <c r="CT29" i="2"/>
  <c r="CT28" i="2"/>
  <c r="CT26" i="2"/>
  <c r="CT25" i="2"/>
  <c r="CT24" i="2"/>
  <c r="CT20" i="2"/>
  <c r="CT19" i="2"/>
  <c r="CT17" i="2"/>
  <c r="CT37" i="2"/>
  <c r="CT23" i="2"/>
  <c r="CT27" i="2"/>
  <c r="CT10" i="2"/>
  <c r="CT11" i="2"/>
  <c r="CT12" i="2"/>
  <c r="CT9" i="2"/>
  <c r="CT34" i="2"/>
  <c r="CT35" i="2"/>
  <c r="CT22" i="2" l="1"/>
  <c r="CT40" i="2"/>
  <c r="CT15" i="2" l="1"/>
</calcChain>
</file>

<file path=xl/sharedStrings.xml><?xml version="1.0" encoding="utf-8"?>
<sst xmlns="http://schemas.openxmlformats.org/spreadsheetml/2006/main" count="263" uniqueCount="61">
  <si>
    <t>Показатель</t>
  </si>
  <si>
    <t>наименование</t>
  </si>
  <si>
    <t>Поступило средств</t>
  </si>
  <si>
    <t>Вступительные взносы</t>
  </si>
  <si>
    <t>Членские взносы</t>
  </si>
  <si>
    <t>Прочие</t>
  </si>
  <si>
    <t>Всего поступило средств</t>
  </si>
  <si>
    <t>Использовано средств</t>
  </si>
  <si>
    <t>в том числе: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</si>
  <si>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</si>
  <si>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</si>
  <si>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</si>
  <si>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</si>
  <si>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</si>
  <si>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</si>
  <si>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</si>
  <si>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</si>
  <si>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содержание помещений, зданий, автомобильного транспорта и иного имущества (кроме ремонта)</t>
  </si>
  <si>
    <r>
      <t>Единица измерения:</t>
    </r>
    <r>
      <rPr>
        <sz val="10"/>
        <rFont val="Times New Roman"/>
        <family val="1"/>
        <charset val="204"/>
      </rPr>
      <t xml:space="preserve"> руб.</t>
    </r>
  </si>
  <si>
    <t>Целевые взносы</t>
  </si>
  <si>
    <t>Оплата в НОСТРОЙ (Расходы на целевые мероприятия)</t>
  </si>
  <si>
    <t>услуги связи</t>
  </si>
  <si>
    <t>услуги банка</t>
  </si>
  <si>
    <t>представительские расходы</t>
  </si>
  <si>
    <t>повышение квалификации</t>
  </si>
  <si>
    <t>проверка аудитора</t>
  </si>
  <si>
    <t>оплата услуг, работ, агентских вознагрождений</t>
  </si>
  <si>
    <t>непредвиденные расходы</t>
  </si>
  <si>
    <t>ПО, сопровождение 1С, аренда ПО</t>
  </si>
  <si>
    <t>канцелярские товары</t>
  </si>
  <si>
    <t>Руководитель</t>
  </si>
  <si>
    <t>(подпись)</t>
  </si>
  <si>
    <t>(расшифровка подписи)</t>
  </si>
  <si>
    <t>"</t>
  </si>
  <si>
    <t xml:space="preserve"> г.</t>
  </si>
  <si>
    <t>налог на имущество, прочие налоги</t>
  </si>
  <si>
    <t>почтовые расходы</t>
  </si>
  <si>
    <t>уплаты членских взносов в НОСТРОЙ</t>
  </si>
  <si>
    <t>уплаты целевого взноса на обеспечение НРС</t>
  </si>
  <si>
    <t>Общего собрания членов Ассоциации "ЭкоСтрой"</t>
  </si>
  <si>
    <t>Скрылов А.В.</t>
  </si>
  <si>
    <t>Приложение №       к протоколу ежегодного</t>
  </si>
  <si>
    <t>ИТОГО планируемое в 2020 г.</t>
  </si>
  <si>
    <t>№ __ от ___ _______ 2020 года</t>
  </si>
  <si>
    <t>информационные услуги</t>
  </si>
  <si>
    <t>Остаток средств на начало периода</t>
  </si>
  <si>
    <t>Остаток средств на конец периода</t>
  </si>
  <si>
    <t>20</t>
  </si>
  <si>
    <t>ИТОГО планируемое в 2021 г.</t>
  </si>
  <si>
    <t>% к 2020 г.</t>
  </si>
  <si>
    <t>Смета Ассоциации "ЭкоСтрой" на 2021 г.</t>
  </si>
  <si>
    <t>ИТОГО планируемое в 2021г.</t>
  </si>
  <si>
    <t>21</t>
  </si>
  <si>
    <t>№ __ от ___ _______ 2021 года</t>
  </si>
  <si>
    <t>Смета Ассоциации "ЭкоСтрой" на 2021 г. Головной офис</t>
  </si>
  <si>
    <t>ИТОГО факт в 2020 г.</t>
  </si>
  <si>
    <t>Смета Ассоциации "ЭкоСтрой" на 2021 г. СФ</t>
  </si>
  <si>
    <t>Проведение семинаров</t>
  </si>
  <si>
    <t>ИТОГО планируемое в 2021г. ГО</t>
  </si>
  <si>
    <t>ИТОГО планируемое в 2021г. СФ</t>
  </si>
  <si>
    <t>Приложение № 5 к протоколу Общего собрания членов Ассоциации от 25.05.2021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</si>
</sst>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2" fillId="0" borderId="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 applyAlignment="1">
      <alignment wrapText="1"/>
    </xf>
    <xf numFmtId="0" fontId="3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8" xfId="0" applyFont="1" applyBorder="1"/>
    <xf numFmtId="0" fontId="1" fillId="0" borderId="0" xfId="0" applyFont="1" applyBorder="1"/>
    <xf numFmtId="0" fontId="4" fillId="0" borderId="6" xfId="0" applyFont="1" applyBorder="1"/>
    <xf numFmtId="0" fontId="4" fillId="0" borderId="7" xfId="0" applyFont="1" applyBorder="1"/>
    <xf numFmtId="49" fontId="1" fillId="0" borderId="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4" fillId="0" borderId="7" xfId="0" applyFont="1" applyBorder="1"/>
    <xf numFmtId="0" fontId="4" fillId="0" borderId="7" xfId="0" applyFont="1" applyBorder="1"/>
    <xf numFmtId="0" fontId="3" fillId="0" borderId="5" xfId="0" applyFont="1" applyBorder="1"/>
    <xf numFmtId="0" fontId="2" fillId="0" borderId="7" xfId="0" applyFont="1" applyBorder="1"/>
    <xf numFmtId="0" fontId="4" fillId="0" borderId="7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7" xfId="0" applyFont="1" applyBorder="1"/>
    <xf numFmtId="0" fontId="10" fillId="0" borderId="0" xfId="0" applyFont="1"/>
    <xf numFmtId="0" fontId="4" fillId="0" borderId="7" xfId="0" applyFont="1" applyBorder="1" applyAlignment="1">
      <alignment wrapText="1"/>
    </xf>
    <xf numFmtId="0" fontId="2" fillId="0" borderId="7" xfId="0" applyFont="1" applyBorder="1"/>
    <xf numFmtId="0" fontId="10" fillId="0" borderId="0" xfId="0" applyFont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/>
    <xf numFmtId="0" fontId="4" fillId="0" borderId="2" xfId="0" applyFont="1" applyBorder="1"/>
    <xf numFmtId="0" fontId="2" fillId="0" borderId="7" xfId="0" applyFont="1" applyBorder="1"/>
    <xf numFmtId="0" fontId="4" fillId="0" borderId="7" xfId="0" applyFont="1" applyBorder="1"/>
    <xf numFmtId="0" fontId="3" fillId="0" borderId="7" xfId="0" applyFont="1" applyBorder="1"/>
    <xf numFmtId="0" fontId="4" fillId="0" borderId="7" xfId="0" applyFont="1" applyBorder="1" applyAlignment="1">
      <alignment wrapText="1"/>
    </xf>
    <xf numFmtId="0" fontId="3" fillId="0" borderId="5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/>
    <xf numFmtId="49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4" fillId="0" borderId="7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7" xfId="0" applyFont="1" applyBorder="1"/>
    <xf numFmtId="0" fontId="10" fillId="0" borderId="0" xfId="0" applyFont="1"/>
    <xf numFmtId="0" fontId="4" fillId="0" borderId="7" xfId="0" applyFont="1" applyBorder="1" applyAlignment="1">
      <alignment wrapText="1"/>
    </xf>
    <xf numFmtId="0" fontId="2" fillId="0" borderId="7" xfId="0" applyFont="1" applyBorder="1"/>
    <xf numFmtId="0" fontId="1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/>
    <xf numFmtId="0" fontId="4" fillId="0" borderId="2" xfId="0" applyFont="1" applyBorder="1"/>
    <xf numFmtId="0" fontId="2" fillId="0" borderId="7" xfId="0" applyFont="1" applyBorder="1"/>
    <xf numFmtId="4" fontId="2" fillId="0" borderId="6" xfId="0" applyNumberFormat="1" applyFont="1" applyBorder="1" applyAlignment="1">
      <alignment horizontal="center"/>
    </xf>
    <xf numFmtId="0" fontId="7" fillId="0" borderId="7" xfId="0" applyFont="1" applyBorder="1" applyAlignment="1"/>
    <xf numFmtId="0" fontId="7" fillId="0" borderId="9" xfId="0" applyFont="1" applyBorder="1" applyAlignment="1"/>
    <xf numFmtId="4" fontId="3" fillId="0" borderId="6" xfId="0" applyNumberFormat="1" applyFont="1" applyBorder="1" applyAlignment="1">
      <alignment horizontal="center"/>
    </xf>
    <xf numFmtId="0" fontId="6" fillId="0" borderId="7" xfId="0" applyFont="1" applyBorder="1" applyAlignment="1"/>
    <xf numFmtId="0" fontId="6" fillId="0" borderId="9" xfId="0" applyFont="1" applyBorder="1" applyAlignment="1"/>
    <xf numFmtId="4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/>
    <xf numFmtId="0" fontId="5" fillId="0" borderId="9" xfId="0" applyFont="1" applyBorder="1" applyAlignment="1"/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4" fontId="8" fillId="0" borderId="6" xfId="0" applyNumberFormat="1" applyFont="1" applyBorder="1" applyAlignment="1">
      <alignment horizontal="center"/>
    </xf>
    <xf numFmtId="0" fontId="9" fillId="0" borderId="7" xfId="0" applyFont="1" applyBorder="1" applyAlignment="1"/>
    <xf numFmtId="0" fontId="9" fillId="0" borderId="9" xfId="0" applyFont="1" applyBorder="1" applyAlignment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2" fillId="0" borderId="2" xfId="0" applyFont="1" applyBorder="1"/>
    <xf numFmtId="0" fontId="4" fillId="0" borderId="5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2" xfId="0" applyFont="1" applyBorder="1"/>
    <xf numFmtId="4" fontId="3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0" fillId="0" borderId="0" xfId="0" applyAlignment="1"/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8" fillId="0" borderId="7" xfId="0" applyFont="1" applyBorder="1" applyAlignment="1">
      <alignment wrapText="1"/>
    </xf>
    <xf numFmtId="4" fontId="1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7" xfId="0" applyBorder="1" applyAlignment="1"/>
    <xf numFmtId="4" fontId="3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9" xfId="0" applyFont="1" applyFill="1" applyBorder="1" applyAlignment="1"/>
    <xf numFmtId="4" fontId="4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9" xfId="0" applyFont="1" applyFill="1" applyBorder="1" applyAlignment="1"/>
    <xf numFmtId="0" fontId="0" fillId="0" borderId="7" xfId="0" applyFill="1" applyBorder="1" applyAlignment="1"/>
    <xf numFmtId="4" fontId="4" fillId="0" borderId="7" xfId="0" applyNumberFormat="1" applyFont="1" applyFill="1" applyBorder="1" applyAlignment="1">
      <alignment horizontal="left"/>
    </xf>
    <xf numFmtId="4" fontId="4" fillId="0" borderId="9" xfId="0" applyNumberFormat="1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/>
    <xf numFmtId="0" fontId="9" fillId="0" borderId="9" xfId="0" applyFont="1" applyFill="1" applyBorder="1" applyAlignment="1"/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9" xfId="0" applyFont="1" applyFill="1" applyBorder="1" applyAlignment="1"/>
    <xf numFmtId="4" fontId="4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49"/>
  <sheetViews>
    <sheetView workbookViewId="0">
      <selection activeCell="BY7" sqref="BY7:CS41"/>
    </sheetView>
  </sheetViews>
  <sheetFormatPr defaultColWidth="0.85546875" defaultRowHeight="12.75" x14ac:dyDescent="0.2"/>
  <cols>
    <col min="1" max="53" width="0.85546875" style="1"/>
    <col min="54" max="54" width="6.5703125" style="1" customWidth="1"/>
    <col min="55" max="16384" width="0.85546875" style="1"/>
  </cols>
  <sheetData>
    <row r="1" spans="1:118" ht="15.75" x14ac:dyDescent="0.2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Z1" s="1" t="s">
        <v>41</v>
      </c>
    </row>
    <row r="2" spans="1:118" x14ac:dyDescent="0.2">
      <c r="A2" s="1" t="s">
        <v>18</v>
      </c>
      <c r="BD2" s="5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5"/>
      <c r="BZ2" s="1" t="s">
        <v>39</v>
      </c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R2" s="27"/>
      <c r="CS2" s="27"/>
    </row>
    <row r="3" spans="1:118" x14ac:dyDescent="0.2">
      <c r="BZ3" s="1" t="s">
        <v>43</v>
      </c>
    </row>
    <row r="4" spans="1:118" ht="12.75" customHeight="1" x14ac:dyDescent="0.2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23" t="s">
        <v>42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5"/>
      <c r="BY4" s="123" t="s">
        <v>48</v>
      </c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5"/>
      <c r="CT4" s="123" t="s">
        <v>49</v>
      </c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5"/>
    </row>
    <row r="5" spans="1:118" x14ac:dyDescent="0.2">
      <c r="A5" s="116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8"/>
      <c r="BD5" s="126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8"/>
      <c r="BY5" s="126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8"/>
      <c r="CT5" s="126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8"/>
    </row>
    <row r="6" spans="1:118" x14ac:dyDescent="0.2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8"/>
      <c r="BD6" s="119">
        <v>2</v>
      </c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19">
        <v>3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1"/>
      <c r="CT6" s="119">
        <v>4</v>
      </c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1"/>
    </row>
    <row r="7" spans="1:118" s="13" customFormat="1" x14ac:dyDescent="0.2">
      <c r="A7" s="11"/>
      <c r="B7" s="95" t="s">
        <v>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34"/>
      <c r="BD7" s="111">
        <f>19992961+25988340</f>
        <v>45981301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3"/>
      <c r="BY7" s="111">
        <v>37052960</v>
      </c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3"/>
      <c r="CT7" s="111">
        <f>BD7/BY7*100</f>
        <v>124.09616127834322</v>
      </c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3"/>
    </row>
    <row r="8" spans="1:118" x14ac:dyDescent="0.2">
      <c r="A8" s="2"/>
      <c r="B8" s="96" t="s">
        <v>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3"/>
      <c r="BD8" s="6">
        <v>120000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8"/>
      <c r="BY8" s="6">
        <v>120000</v>
      </c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8"/>
      <c r="CT8" s="6">
        <v>120000</v>
      </c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8"/>
    </row>
    <row r="9" spans="1:118" s="13" customFormat="1" x14ac:dyDescent="0.2">
      <c r="A9" s="11"/>
      <c r="B9" s="95" t="s">
        <v>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2"/>
      <c r="BD9" s="111">
        <v>750000</v>
      </c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3"/>
      <c r="BY9" s="111">
        <v>750000</v>
      </c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3"/>
      <c r="CT9" s="111">
        <f>BD9/BY9*100</f>
        <v>100</v>
      </c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3"/>
    </row>
    <row r="10" spans="1:118" s="13" customFormat="1" x14ac:dyDescent="0.2">
      <c r="A10" s="14"/>
      <c r="B10" s="82" t="s">
        <v>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15"/>
      <c r="BD10" s="75">
        <v>48317000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/>
      <c r="BY10" s="75">
        <v>51900000</v>
      </c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  <c r="CT10" s="111">
        <f>BD10/BY10*100</f>
        <v>93.096339113680145</v>
      </c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3"/>
    </row>
    <row r="11" spans="1:118" s="13" customFormat="1" x14ac:dyDescent="0.2">
      <c r="A11" s="14"/>
      <c r="B11" s="82" t="s">
        <v>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15"/>
      <c r="BD11" s="75">
        <v>5975750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4"/>
      <c r="BY11" s="75">
        <v>2658300</v>
      </c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111">
        <f>BD11/BY11*100</f>
        <v>224.79592220592107</v>
      </c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3"/>
    </row>
    <row r="12" spans="1:118" s="13" customFormat="1" x14ac:dyDescent="0.2">
      <c r="A12" s="14"/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15"/>
      <c r="BD12" s="75">
        <v>4170000</v>
      </c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75">
        <v>4325000</v>
      </c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4"/>
      <c r="CT12" s="111">
        <f>BD12/BY12*100</f>
        <v>96.416184971098261</v>
      </c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3"/>
    </row>
    <row r="13" spans="1:118" s="13" customFormat="1" ht="15.75" x14ac:dyDescent="0.25">
      <c r="A13" s="20"/>
      <c r="B13" s="102" t="s">
        <v>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21"/>
      <c r="BD13" s="72">
        <f>SUM(BD9:BX12)</f>
        <v>59212750</v>
      </c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72">
        <f>SUM(BY9:CS12)</f>
        <v>59633300</v>
      </c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5"/>
      <c r="CT13" s="111">
        <f>BD13/BY13*100</f>
        <v>99.294773222343892</v>
      </c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3"/>
    </row>
    <row r="14" spans="1:118" x14ac:dyDescent="0.2">
      <c r="A14" s="2"/>
      <c r="B14" s="96" t="s">
        <v>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22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8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8"/>
    </row>
    <row r="15" spans="1:118" s="13" customFormat="1" x14ac:dyDescent="0.2">
      <c r="A15" s="11"/>
      <c r="B15" s="95" t="s">
        <v>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23"/>
      <c r="BD15" s="99">
        <f>SUM(BD17:BX22)</f>
        <v>41824000</v>
      </c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1"/>
      <c r="BY15" s="99">
        <f>SUM(BY17:CS22)</f>
        <v>42689300</v>
      </c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  <c r="CT15" s="111">
        <f>BD15/BY15*100</f>
        <v>97.973028370106789</v>
      </c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3"/>
    </row>
    <row r="16" spans="1:118" s="4" customFormat="1" ht="11.25" x14ac:dyDescent="0.2">
      <c r="A16" s="17"/>
      <c r="B16" s="18"/>
      <c r="C16" s="18"/>
      <c r="D16" s="18"/>
      <c r="E16" s="110" t="s">
        <v>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8"/>
      <c r="BD16" s="104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6"/>
      <c r="BY16" s="104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  <c r="CT16" s="104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6"/>
    </row>
    <row r="17" spans="1:118" s="4" customFormat="1" x14ac:dyDescent="0.2">
      <c r="A17" s="9"/>
      <c r="B17" s="10"/>
      <c r="C17" s="10"/>
      <c r="D17" s="10"/>
      <c r="E17" s="103" t="s">
        <v>10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"/>
      <c r="BD17" s="107">
        <f>9300000+10819000</f>
        <v>20119000</v>
      </c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9"/>
      <c r="BY17" s="75">
        <v>20131300</v>
      </c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4"/>
      <c r="CT17" s="138">
        <f>BD17/BY17*100</f>
        <v>99.93890111418537</v>
      </c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40"/>
    </row>
    <row r="18" spans="1:118" s="4" customFormat="1" x14ac:dyDescent="0.2">
      <c r="A18" s="9"/>
      <c r="B18" s="10"/>
      <c r="C18" s="10"/>
      <c r="D18" s="10"/>
      <c r="E18" s="85" t="s">
        <v>11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19"/>
      <c r="BD18" s="78">
        <v>221000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75">
        <v>250000</v>
      </c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4"/>
      <c r="CT18" s="78">
        <f>BD18/BY18*100</f>
        <v>88.4</v>
      </c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80"/>
    </row>
    <row r="19" spans="1:118" s="4" customFormat="1" x14ac:dyDescent="0.2">
      <c r="A19" s="9"/>
      <c r="B19" s="10"/>
      <c r="C19" s="10"/>
      <c r="D19" s="10"/>
      <c r="E19" s="85" t="s">
        <v>12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19"/>
      <c r="BD19" s="78">
        <f>405000+650000</f>
        <v>1055000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7"/>
      <c r="BY19" s="75">
        <v>2900000</v>
      </c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4"/>
      <c r="CT19" s="78">
        <f>BD19/BY19*100</f>
        <v>36.379310344827587</v>
      </c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80"/>
    </row>
    <row r="20" spans="1:118" s="4" customFormat="1" x14ac:dyDescent="0.2">
      <c r="A20" s="9"/>
      <c r="B20" s="10"/>
      <c r="C20" s="10"/>
      <c r="D20" s="10"/>
      <c r="E20" s="85" t="s">
        <v>17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78">
        <f>1000000+358000</f>
        <v>1358000</v>
      </c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7"/>
      <c r="BY20" s="75">
        <v>2860000</v>
      </c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4"/>
      <c r="CT20" s="78">
        <f>BD20/BY20*100</f>
        <v>47.48251748251748</v>
      </c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80"/>
    </row>
    <row r="21" spans="1:118" s="4" customFormat="1" x14ac:dyDescent="0.2">
      <c r="A21" s="9"/>
      <c r="B21" s="10"/>
      <c r="C21" s="10"/>
      <c r="D21" s="10"/>
      <c r="E21" s="85" t="s">
        <v>13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8"/>
      <c r="BE21" s="89"/>
      <c r="BF21" s="86">
        <f>100000+260000</f>
        <v>360000</v>
      </c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90"/>
      <c r="BX21" s="91"/>
      <c r="BY21" s="75">
        <v>256000</v>
      </c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4"/>
      <c r="CT21" s="78">
        <f>BF21/BY21*100</f>
        <v>140.625</v>
      </c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0"/>
    </row>
    <row r="22" spans="1:118" s="4" customFormat="1" ht="11.25" x14ac:dyDescent="0.2">
      <c r="A22" s="9"/>
      <c r="B22" s="10"/>
      <c r="C22" s="10"/>
      <c r="D22" s="10"/>
      <c r="E22" s="137" t="s">
        <v>14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92">
        <f>SUM(BD23:BX32)</f>
        <v>18711000</v>
      </c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4"/>
      <c r="BY22" s="92">
        <f>SUM(BY23:CS32)</f>
        <v>16292000</v>
      </c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4"/>
      <c r="CT22" s="92">
        <f>BD22/BY22*100</f>
        <v>114.84777805057698</v>
      </c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4"/>
    </row>
    <row r="23" spans="1:118" s="4" customFormat="1" ht="11.25" x14ac:dyDescent="0.2">
      <c r="A23" s="9"/>
      <c r="B23" s="10"/>
      <c r="C23" s="10"/>
      <c r="D23" s="10"/>
      <c r="E23" s="85" t="s">
        <v>21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78">
        <f>200000+305000</f>
        <v>505000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80"/>
      <c r="BY23" s="78">
        <v>658000</v>
      </c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80"/>
      <c r="CT23" s="78">
        <f t="shared" ref="CT23:CT32" si="0">BD23/BY23*100</f>
        <v>76.747720364741639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80"/>
    </row>
    <row r="24" spans="1:118" s="4" customFormat="1" ht="11.25" x14ac:dyDescent="0.2">
      <c r="A24" s="9"/>
      <c r="B24" s="10"/>
      <c r="C24" s="10"/>
      <c r="D24" s="10"/>
      <c r="E24" s="85" t="s">
        <v>22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78">
        <f>200000+80000</f>
        <v>280000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80"/>
      <c r="BY24" s="78">
        <v>220000</v>
      </c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80"/>
      <c r="CT24" s="78">
        <f t="shared" si="0"/>
        <v>127.27272727272727</v>
      </c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80"/>
    </row>
    <row r="25" spans="1:118" s="4" customFormat="1" ht="11.25" x14ac:dyDescent="0.2">
      <c r="A25" s="9"/>
      <c r="B25" s="10"/>
      <c r="C25" s="10"/>
      <c r="D25" s="10"/>
      <c r="E25" s="85" t="s">
        <v>29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78">
        <f>250000+150000</f>
        <v>400000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80"/>
      <c r="BY25" s="78">
        <v>442000</v>
      </c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78">
        <f>BD25/BY25*100</f>
        <v>90.497737556561091</v>
      </c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80"/>
    </row>
    <row r="26" spans="1:118" s="4" customFormat="1" ht="11.25" x14ac:dyDescent="0.2">
      <c r="A26" s="9"/>
      <c r="B26" s="10"/>
      <c r="C26" s="10"/>
      <c r="D26" s="10"/>
      <c r="E26" s="85" t="s">
        <v>23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78">
        <f>200000+160000</f>
        <v>360000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80"/>
      <c r="BY26" s="78">
        <v>600000</v>
      </c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80"/>
      <c r="CT26" s="78">
        <f t="shared" si="0"/>
        <v>60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80"/>
    </row>
    <row r="27" spans="1:118" s="4" customFormat="1" ht="11.25" x14ac:dyDescent="0.2">
      <c r="A27" s="9"/>
      <c r="B27" s="10"/>
      <c r="C27" s="10"/>
      <c r="D27" s="10"/>
      <c r="E27" s="85" t="s">
        <v>24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78">
        <f>200000+180000</f>
        <v>380000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0"/>
      <c r="BY27" s="78">
        <v>560000</v>
      </c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80"/>
      <c r="CT27" s="78">
        <f t="shared" si="0"/>
        <v>67.857142857142861</v>
      </c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80"/>
    </row>
    <row r="28" spans="1:118" s="4" customFormat="1" ht="11.25" x14ac:dyDescent="0.2">
      <c r="A28" s="25"/>
      <c r="B28" s="81" t="s">
        <v>28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26"/>
      <c r="BD28" s="78">
        <v>548000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80"/>
      <c r="BY28" s="78">
        <v>760000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78">
        <f>BD28/BY28*100</f>
        <v>72.10526315789474</v>
      </c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80"/>
    </row>
    <row r="29" spans="1:118" s="4" customFormat="1" ht="11.25" x14ac:dyDescent="0.2">
      <c r="A29" s="25"/>
      <c r="B29" s="81" t="s">
        <v>25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26"/>
      <c r="BD29" s="78">
        <v>100000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/>
      <c r="BY29" s="78">
        <v>120000</v>
      </c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78">
        <f t="shared" si="0"/>
        <v>83.333333333333343</v>
      </c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80"/>
    </row>
    <row r="30" spans="1:118" s="4" customFormat="1" ht="11.25" x14ac:dyDescent="0.2">
      <c r="A30" s="25"/>
      <c r="B30" s="81" t="s">
        <v>35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32"/>
      <c r="BD30" s="78">
        <v>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80"/>
      <c r="BY30" s="78">
        <v>130000</v>
      </c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80"/>
      <c r="CT30" s="78">
        <f t="shared" ref="CT30:CT31" si="1">BD30/BY30*100</f>
        <v>0</v>
      </c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80"/>
    </row>
    <row r="31" spans="1:118" s="4" customFormat="1" ht="11.25" x14ac:dyDescent="0.2">
      <c r="A31" s="25"/>
      <c r="B31" s="81" t="s">
        <v>36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32"/>
      <c r="BD31" s="78">
        <f>22000+93000</f>
        <v>115000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80"/>
      <c r="BY31" s="78">
        <v>90000</v>
      </c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80"/>
      <c r="CT31" s="78">
        <f t="shared" si="1"/>
        <v>127.77777777777777</v>
      </c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80"/>
    </row>
    <row r="32" spans="1:118" s="4" customFormat="1" ht="11.25" x14ac:dyDescent="0.2">
      <c r="A32" s="25"/>
      <c r="B32" s="81" t="s">
        <v>26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26"/>
      <c r="BD32" s="78">
        <f>300000+15723000</f>
        <v>16023000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80"/>
      <c r="BY32" s="78">
        <v>12712000</v>
      </c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0"/>
      <c r="CT32" s="78">
        <f t="shared" si="0"/>
        <v>126.04625550660793</v>
      </c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80"/>
    </row>
    <row r="33" spans="1:118" s="13" customFormat="1" x14ac:dyDescent="0.2">
      <c r="A33" s="14"/>
      <c r="B33" s="131" t="s">
        <v>15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5"/>
      <c r="BD33" s="75">
        <v>21921000</v>
      </c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7"/>
      <c r="BY33" s="75">
        <v>3079000</v>
      </c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7"/>
      <c r="CT33" s="75">
        <f t="shared" ref="CT33:CT40" si="2">BD33/BY33*100</f>
        <v>711.95193244559925</v>
      </c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7"/>
    </row>
    <row r="34" spans="1:118" s="13" customFormat="1" x14ac:dyDescent="0.2">
      <c r="A34" s="14"/>
      <c r="B34" s="82" t="s">
        <v>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15"/>
      <c r="BD34" s="75">
        <f>SUM(BD35:BX36)</f>
        <v>1455000</v>
      </c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7"/>
      <c r="BY34" s="75">
        <v>3010000</v>
      </c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7"/>
      <c r="CT34" s="75">
        <f t="shared" si="2"/>
        <v>48.338870431893689</v>
      </c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7"/>
    </row>
    <row r="35" spans="1:118" s="4" customFormat="1" ht="11.25" x14ac:dyDescent="0.2">
      <c r="A35" s="25"/>
      <c r="B35" s="81" t="s">
        <v>44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26"/>
      <c r="BD35" s="78">
        <f>1300000+155000</f>
        <v>1455000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80"/>
      <c r="BY35" s="78">
        <v>2026000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80"/>
      <c r="CT35" s="78">
        <f t="shared" si="2"/>
        <v>71.816386969397826</v>
      </c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80"/>
    </row>
    <row r="36" spans="1:118" s="4" customFormat="1" ht="11.25" x14ac:dyDescent="0.2">
      <c r="A36" s="25"/>
      <c r="B36" s="81" t="s">
        <v>27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26"/>
      <c r="BD36" s="78">
        <v>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80"/>
      <c r="BY36" s="78">
        <v>984000</v>
      </c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80"/>
      <c r="CT36" s="78">
        <f t="shared" si="2"/>
        <v>0</v>
      </c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80"/>
    </row>
    <row r="37" spans="1:118" s="13" customFormat="1" x14ac:dyDescent="0.2">
      <c r="A37" s="14"/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15"/>
      <c r="BD37" s="75">
        <f>SUM(BD38:BX39)</f>
        <v>4170000</v>
      </c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7"/>
      <c r="BY37" s="75">
        <v>3947500</v>
      </c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7"/>
      <c r="CT37" s="75">
        <f t="shared" si="2"/>
        <v>105.63647878404052</v>
      </c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7"/>
    </row>
    <row r="38" spans="1:118" s="4" customFormat="1" ht="11.25" x14ac:dyDescent="0.2">
      <c r="A38" s="25"/>
      <c r="B38" s="81" t="s">
        <v>37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33"/>
      <c r="BD38" s="78">
        <v>4170000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80"/>
      <c r="BY38" s="78">
        <v>3947500</v>
      </c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80"/>
      <c r="CT38" s="78">
        <f t="shared" ref="CT38" si="3">BD38/BY38*100</f>
        <v>105.63647878404052</v>
      </c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80"/>
    </row>
    <row r="39" spans="1:118" s="4" customFormat="1" ht="11.25" x14ac:dyDescent="0.2">
      <c r="A39" s="25"/>
      <c r="B39" s="81" t="s">
        <v>38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33"/>
      <c r="BD39" s="78">
        <v>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80"/>
      <c r="BY39" s="78">
        <v>0</v>
      </c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80"/>
      <c r="CT39" s="78">
        <v>0</v>
      </c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80"/>
    </row>
    <row r="40" spans="1:118" s="13" customFormat="1" ht="15.75" x14ac:dyDescent="0.25">
      <c r="A40" s="14"/>
      <c r="B40" s="71" t="s">
        <v>16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16"/>
      <c r="BD40" s="72">
        <f>BD37+BD34+BD33+BD15</f>
        <v>69370000</v>
      </c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4"/>
      <c r="BY40" s="72">
        <f>BY37+BY34+BY33+BY15</f>
        <v>52725800</v>
      </c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4"/>
      <c r="CT40" s="75">
        <f t="shared" si="2"/>
        <v>131.56746791893153</v>
      </c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7"/>
    </row>
    <row r="41" spans="1:118" s="13" customFormat="1" ht="15.75" x14ac:dyDescent="0.25">
      <c r="A41" s="14"/>
      <c r="B41" s="71" t="s">
        <v>46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35"/>
      <c r="BD41" s="72">
        <f>BD7+BD13-BD40</f>
        <v>35824051</v>
      </c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4"/>
      <c r="BY41" s="72">
        <f>BY7+BY13-BY40</f>
        <v>43960460</v>
      </c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4"/>
      <c r="CT41" s="75">
        <f t="shared" ref="CT41" si="4">BD41/BY41*100</f>
        <v>81.491528978541169</v>
      </c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7"/>
    </row>
    <row r="45" spans="1:118" s="28" customFormat="1" ht="15.75" x14ac:dyDescent="0.25">
      <c r="A45" s="136" t="s">
        <v>30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29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29"/>
      <c r="BD45" s="134" t="s">
        <v>40</v>
      </c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30"/>
    </row>
    <row r="46" spans="1:118" s="28" customFormat="1" ht="15.75" x14ac:dyDescent="0.25"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29"/>
      <c r="AA46" s="130" t="s">
        <v>31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29"/>
      <c r="BB46" s="130" t="s">
        <v>32</v>
      </c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</row>
    <row r="47" spans="1:118" s="28" customFormat="1" ht="15.75" x14ac:dyDescent="0.25">
      <c r="BY47" s="30"/>
    </row>
    <row r="48" spans="1:118" s="28" customFormat="1" ht="15.75" x14ac:dyDescent="0.25">
      <c r="B48" s="31" t="s">
        <v>33</v>
      </c>
      <c r="C48" s="133"/>
      <c r="D48" s="133"/>
      <c r="E48" s="133"/>
      <c r="F48" s="133"/>
      <c r="G48" s="28" t="s">
        <v>33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5">
        <v>20</v>
      </c>
      <c r="AD48" s="135"/>
      <c r="AE48" s="135"/>
      <c r="AF48" s="135"/>
      <c r="AG48" s="135"/>
      <c r="AH48" s="133" t="s">
        <v>47</v>
      </c>
      <c r="AI48" s="133"/>
      <c r="AJ48" s="133"/>
      <c r="AK48" s="28" t="s">
        <v>34</v>
      </c>
      <c r="BY48" s="30"/>
    </row>
    <row r="49" s="24" customFormat="1" x14ac:dyDescent="0.2"/>
  </sheetData>
  <mergeCells count="160">
    <mergeCell ref="CT4:DN5"/>
    <mergeCell ref="CT6:DN6"/>
    <mergeCell ref="CT9:DN9"/>
    <mergeCell ref="BY13:CS13"/>
    <mergeCell ref="BY9:CS9"/>
    <mergeCell ref="CT32:DN32"/>
    <mergeCell ref="CT16:DN16"/>
    <mergeCell ref="CT15:DN15"/>
    <mergeCell ref="CT11:DN11"/>
    <mergeCell ref="CT21:DN21"/>
    <mergeCell ref="CT24:DN24"/>
    <mergeCell ref="CT29:DN29"/>
    <mergeCell ref="CT25:DN25"/>
    <mergeCell ref="CT17:DN17"/>
    <mergeCell ref="CT10:DN10"/>
    <mergeCell ref="CT28:DN28"/>
    <mergeCell ref="BY29:CS29"/>
    <mergeCell ref="CT12:DN12"/>
    <mergeCell ref="CT13:DN13"/>
    <mergeCell ref="BY30:CS30"/>
    <mergeCell ref="CT30:DN30"/>
    <mergeCell ref="BY21:CS21"/>
    <mergeCell ref="CT7:DN7"/>
    <mergeCell ref="B29:BB29"/>
    <mergeCell ref="CT14:DN14"/>
    <mergeCell ref="CT40:DN40"/>
    <mergeCell ref="CT34:DN34"/>
    <mergeCell ref="CT20:DN20"/>
    <mergeCell ref="CT23:DN23"/>
    <mergeCell ref="BY40:CS40"/>
    <mergeCell ref="BY16:CS16"/>
    <mergeCell ref="CT26:DN26"/>
    <mergeCell ref="E22:BC22"/>
    <mergeCell ref="B37:BB37"/>
    <mergeCell ref="B36:BB36"/>
    <mergeCell ref="BY32:CS32"/>
    <mergeCell ref="BY22:CS22"/>
    <mergeCell ref="CT36:DN36"/>
    <mergeCell ref="BY34:CS34"/>
    <mergeCell ref="BY35:CS35"/>
    <mergeCell ref="CT35:DN35"/>
    <mergeCell ref="B38:BB38"/>
    <mergeCell ref="BD38:BX38"/>
    <mergeCell ref="BY38:CS38"/>
    <mergeCell ref="CT38:DN38"/>
    <mergeCell ref="B39:BB39"/>
    <mergeCell ref="BD39:BX39"/>
    <mergeCell ref="C48:F48"/>
    <mergeCell ref="J48:AB48"/>
    <mergeCell ref="AC48:AG48"/>
    <mergeCell ref="AH48:AJ48"/>
    <mergeCell ref="AA45:AU45"/>
    <mergeCell ref="E19:BB19"/>
    <mergeCell ref="BD26:BX26"/>
    <mergeCell ref="BD27:BX27"/>
    <mergeCell ref="B32:BB32"/>
    <mergeCell ref="E21:BC21"/>
    <mergeCell ref="E25:BC25"/>
    <mergeCell ref="BD25:BX25"/>
    <mergeCell ref="A45:Y45"/>
    <mergeCell ref="B40:BB40"/>
    <mergeCell ref="E20:BC20"/>
    <mergeCell ref="E27:BC27"/>
    <mergeCell ref="BD19:BX19"/>
    <mergeCell ref="BD22:BX22"/>
    <mergeCell ref="BD29:BX29"/>
    <mergeCell ref="BD32:BX32"/>
    <mergeCell ref="BD45:BX45"/>
    <mergeCell ref="BD34:BX34"/>
    <mergeCell ref="BD35:BX35"/>
    <mergeCell ref="BD36:BX36"/>
    <mergeCell ref="O46:Y46"/>
    <mergeCell ref="AA46:AU46"/>
    <mergeCell ref="E26:BC26"/>
    <mergeCell ref="BD23:BX23"/>
    <mergeCell ref="BD24:BX24"/>
    <mergeCell ref="BY36:CS36"/>
    <mergeCell ref="B35:BB35"/>
    <mergeCell ref="B34:BB34"/>
    <mergeCell ref="B33:BB33"/>
    <mergeCell ref="BD33:BX33"/>
    <mergeCell ref="E24:BC24"/>
    <mergeCell ref="BY24:CS24"/>
    <mergeCell ref="BY33:CS33"/>
    <mergeCell ref="BY26:CS26"/>
    <mergeCell ref="BY25:CS25"/>
    <mergeCell ref="BB46:CG46"/>
    <mergeCell ref="B28:BB28"/>
    <mergeCell ref="BD28:BX28"/>
    <mergeCell ref="BY28:CS28"/>
    <mergeCell ref="BD37:BX37"/>
    <mergeCell ref="BD40:BX40"/>
    <mergeCell ref="B30:BB30"/>
    <mergeCell ref="BD30:BX30"/>
    <mergeCell ref="BY27:CS27"/>
    <mergeCell ref="A6:BC6"/>
    <mergeCell ref="BY6:CS6"/>
    <mergeCell ref="B8:BB8"/>
    <mergeCell ref="A1:BC1"/>
    <mergeCell ref="A4:BC4"/>
    <mergeCell ref="BY4:CS5"/>
    <mergeCell ref="A5:BC5"/>
    <mergeCell ref="BG2:BX2"/>
    <mergeCell ref="BD4:BX5"/>
    <mergeCell ref="BD6:BX6"/>
    <mergeCell ref="B7:BB7"/>
    <mergeCell ref="BD7:BX7"/>
    <mergeCell ref="BY7:CS7"/>
    <mergeCell ref="B9:BB9"/>
    <mergeCell ref="B14:BB14"/>
    <mergeCell ref="BY14:CS14"/>
    <mergeCell ref="B15:BB15"/>
    <mergeCell ref="BY15:CS15"/>
    <mergeCell ref="B13:BB13"/>
    <mergeCell ref="BY20:CS20"/>
    <mergeCell ref="BY17:CS17"/>
    <mergeCell ref="BY19:CS19"/>
    <mergeCell ref="BY18:CS18"/>
    <mergeCell ref="B11:BB11"/>
    <mergeCell ref="BY11:CS11"/>
    <mergeCell ref="BD12:BX12"/>
    <mergeCell ref="E17:BB17"/>
    <mergeCell ref="BD16:BX16"/>
    <mergeCell ref="BD17:BX17"/>
    <mergeCell ref="E18:BB18"/>
    <mergeCell ref="E16:BB16"/>
    <mergeCell ref="BD9:BX9"/>
    <mergeCell ref="BD10:BX10"/>
    <mergeCell ref="BD11:BX11"/>
    <mergeCell ref="BD13:BX13"/>
    <mergeCell ref="BD14:BX14"/>
    <mergeCell ref="BD15:BX15"/>
    <mergeCell ref="B10:BB10"/>
    <mergeCell ref="BY10:CS10"/>
    <mergeCell ref="BY12:CS12"/>
    <mergeCell ref="E23:BC23"/>
    <mergeCell ref="BY23:CS23"/>
    <mergeCell ref="B12:BB12"/>
    <mergeCell ref="CT27:DN27"/>
    <mergeCell ref="BD18:BX18"/>
    <mergeCell ref="BD20:BX20"/>
    <mergeCell ref="BD21:BE21"/>
    <mergeCell ref="BF21:BV21"/>
    <mergeCell ref="BW21:BX21"/>
    <mergeCell ref="CT22:DN22"/>
    <mergeCell ref="CT18:DN18"/>
    <mergeCell ref="CT19:DN19"/>
    <mergeCell ref="B41:BB41"/>
    <mergeCell ref="BD41:BX41"/>
    <mergeCell ref="BY41:CS41"/>
    <mergeCell ref="CT41:DN41"/>
    <mergeCell ref="BY39:CS39"/>
    <mergeCell ref="CT39:DN39"/>
    <mergeCell ref="B31:BB31"/>
    <mergeCell ref="BD31:BX31"/>
    <mergeCell ref="BY31:CS31"/>
    <mergeCell ref="CT31:DN31"/>
    <mergeCell ref="BY37:CS37"/>
    <mergeCell ref="CT37:DN37"/>
    <mergeCell ref="CT33:DN33"/>
  </mergeCells>
  <phoneticPr fontId="5" type="noConversion"/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1"/>
  <sheetViews>
    <sheetView tabSelected="1" workbookViewId="0">
      <selection activeCell="DA1" sqref="DA1"/>
    </sheetView>
  </sheetViews>
  <sheetFormatPr defaultColWidth="0.85546875" defaultRowHeight="12.75" x14ac:dyDescent="0.2"/>
  <cols>
    <col min="1" max="53" width="0.85546875" style="1"/>
    <col min="54" max="54" width="6.5703125" style="1" customWidth="1"/>
    <col min="55" max="72" width="0.85546875" style="1"/>
    <col min="73" max="78" width="0.85546875" style="1" customWidth="1"/>
    <col min="79" max="92" width="0.85546875" style="1"/>
    <col min="93" max="93" width="2.5703125" style="1" customWidth="1"/>
    <col min="94" max="16384" width="0.85546875" style="1"/>
  </cols>
  <sheetData>
    <row r="1" spans="1:124" x14ac:dyDescent="0.2">
      <c r="AZ1" s="1" t="s">
        <v>60</v>
      </c>
    </row>
    <row r="2" spans="1:124" ht="15.75" x14ac:dyDescent="0.25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</row>
    <row r="3" spans="1:124" x14ac:dyDescent="0.2">
      <c r="A3" s="1" t="s">
        <v>18</v>
      </c>
      <c r="BD3" s="5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5"/>
      <c r="BZ3" s="184"/>
      <c r="CA3" s="184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4"/>
      <c r="CR3" s="185"/>
      <c r="CS3" s="185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</row>
    <row r="4" spans="1:124" x14ac:dyDescent="0.2"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</row>
    <row r="5" spans="1:124" ht="12.75" customHeight="1" x14ac:dyDescent="0.2">
      <c r="A5" s="116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23" t="s">
        <v>51</v>
      </c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5"/>
      <c r="BY5" s="123" t="s">
        <v>42</v>
      </c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5"/>
      <c r="CT5" s="123" t="s">
        <v>49</v>
      </c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5"/>
    </row>
    <row r="6" spans="1:124" x14ac:dyDescent="0.2">
      <c r="A6" s="116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8"/>
      <c r="BD6" s="126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8"/>
      <c r="BY6" s="126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8"/>
      <c r="CT6" s="126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8"/>
    </row>
    <row r="7" spans="1:124" x14ac:dyDescent="0.2">
      <c r="A7" s="116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8"/>
      <c r="BD7" s="119">
        <v>2</v>
      </c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1"/>
      <c r="BY7" s="119">
        <v>3</v>
      </c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1"/>
      <c r="CT7" s="119">
        <v>4</v>
      </c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1"/>
    </row>
    <row r="8" spans="1:124" s="13" customFormat="1" x14ac:dyDescent="0.2">
      <c r="A8" s="11"/>
      <c r="B8" s="95" t="s">
        <v>45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44"/>
      <c r="BD8" s="111">
        <v>37052960</v>
      </c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3"/>
      <c r="BY8" s="111">
        <f>19992961+25988340</f>
        <v>45981301</v>
      </c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3"/>
      <c r="CT8" s="111">
        <f>BD8/BY8*100</f>
        <v>80.582669898792119</v>
      </c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3"/>
    </row>
    <row r="9" spans="1:124" x14ac:dyDescent="0.2">
      <c r="A9" s="2"/>
      <c r="B9" s="96" t="s">
        <v>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3"/>
      <c r="BD9" s="6">
        <v>120000</v>
      </c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8"/>
      <c r="BY9" s="6">
        <v>120000</v>
      </c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8"/>
      <c r="CT9" s="6">
        <v>120000</v>
      </c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8"/>
    </row>
    <row r="10" spans="1:124" s="13" customFormat="1" x14ac:dyDescent="0.2">
      <c r="A10" s="11"/>
      <c r="B10" s="95" t="s">
        <v>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44"/>
      <c r="BD10" s="111">
        <f>ИТОГО!CT9</f>
        <v>860000</v>
      </c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3"/>
      <c r="BY10" s="111">
        <v>750000</v>
      </c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3"/>
      <c r="CT10" s="111">
        <f>BD10/BY10*100</f>
        <v>114.66666666666667</v>
      </c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3"/>
    </row>
    <row r="11" spans="1:124" s="13" customFormat="1" x14ac:dyDescent="0.2">
      <c r="A11" s="14"/>
      <c r="B11" s="82" t="s">
        <v>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39"/>
      <c r="BD11" s="75">
        <f>ИТОГО!CT10</f>
        <v>43002000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4"/>
      <c r="BY11" s="75">
        <v>48317000</v>
      </c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111">
        <f>BD11/BY11*100</f>
        <v>88.999730943560238</v>
      </c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3"/>
    </row>
    <row r="12" spans="1:124" s="13" customFormat="1" x14ac:dyDescent="0.2">
      <c r="A12" s="14"/>
      <c r="B12" s="82" t="s">
        <v>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39"/>
      <c r="BD12" s="75">
        <f>ИТОГО!CT11</f>
        <v>1500000</v>
      </c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75">
        <v>5975750</v>
      </c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4"/>
      <c r="CT12" s="111">
        <f>BD12/BY12*100</f>
        <v>25.10145170062335</v>
      </c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3"/>
    </row>
    <row r="13" spans="1:124" s="13" customFormat="1" x14ac:dyDescent="0.2">
      <c r="A13" s="14"/>
      <c r="B13" s="82" t="s">
        <v>19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39"/>
      <c r="BD13" s="75">
        <f>ИТОГО!CT12</f>
        <v>4888000</v>
      </c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Y13" s="75">
        <v>4170000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4"/>
      <c r="CT13" s="111">
        <f>BD13/BY13*100</f>
        <v>117.21822541966426</v>
      </c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3"/>
    </row>
    <row r="14" spans="1:124" s="13" customFormat="1" ht="15.75" x14ac:dyDescent="0.25">
      <c r="A14" s="20"/>
      <c r="B14" s="102" t="s">
        <v>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45"/>
      <c r="BD14" s="72">
        <f>SUM(BD10:BX13)</f>
        <v>50250000</v>
      </c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5"/>
      <c r="BY14" s="72">
        <f>SUM(BY10:CS13)</f>
        <v>59212750</v>
      </c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5"/>
      <c r="CT14" s="111">
        <f>BD14/BY14*100</f>
        <v>84.863479571544971</v>
      </c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3"/>
    </row>
    <row r="15" spans="1:124" x14ac:dyDescent="0.2">
      <c r="A15" s="2"/>
      <c r="B15" s="96" t="s">
        <v>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22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8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8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8"/>
    </row>
    <row r="16" spans="1:124" s="13" customFormat="1" x14ac:dyDescent="0.2">
      <c r="A16" s="11"/>
      <c r="B16" s="95" t="s">
        <v>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23"/>
      <c r="BD16" s="99">
        <f>ИТОГО!CT15</f>
        <v>42268000</v>
      </c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1"/>
      <c r="BY16" s="99">
        <f>SUM(BY18:CS23)</f>
        <v>41824000</v>
      </c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1"/>
      <c r="CT16" s="111">
        <f>BD16/BY16*100</f>
        <v>101.06159143075746</v>
      </c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3"/>
    </row>
    <row r="17" spans="1:118" s="4" customFormat="1" ht="11.25" x14ac:dyDescent="0.2">
      <c r="A17" s="17"/>
      <c r="B17" s="46"/>
      <c r="C17" s="46"/>
      <c r="D17" s="46"/>
      <c r="E17" s="110" t="s">
        <v>8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46"/>
      <c r="BD17" s="104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6"/>
      <c r="BY17" s="104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6"/>
      <c r="CT17" s="104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6"/>
    </row>
    <row r="18" spans="1:118" s="4" customFormat="1" x14ac:dyDescent="0.2">
      <c r="A18" s="9"/>
      <c r="B18" s="10"/>
      <c r="C18" s="10"/>
      <c r="D18" s="10"/>
      <c r="E18" s="103" t="s">
        <v>10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"/>
      <c r="BD18" s="111">
        <f>ИТОГО!CT17</f>
        <v>22150365</v>
      </c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41"/>
      <c r="BY18" s="108">
        <f>9300000+10819000</f>
        <v>20119000</v>
      </c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9"/>
      <c r="CT18" s="138">
        <f t="shared" ref="CT18:CT23" si="0">BD18/BY18*100</f>
        <v>110.09674934141856</v>
      </c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40"/>
    </row>
    <row r="19" spans="1:118" s="4" customFormat="1" x14ac:dyDescent="0.2">
      <c r="A19" s="9"/>
      <c r="B19" s="10"/>
      <c r="C19" s="10"/>
      <c r="D19" s="10"/>
      <c r="E19" s="85" t="s">
        <v>11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41"/>
      <c r="BD19" s="142">
        <f>ИТОГО!CT18</f>
        <v>220000</v>
      </c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78">
        <v>221000</v>
      </c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7"/>
      <c r="CT19" s="78">
        <f t="shared" si="0"/>
        <v>99.547511312217196</v>
      </c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80"/>
    </row>
    <row r="20" spans="1:118" s="4" customFormat="1" x14ac:dyDescent="0.2">
      <c r="A20" s="9"/>
      <c r="B20" s="10"/>
      <c r="C20" s="10"/>
      <c r="D20" s="10"/>
      <c r="E20" s="85" t="s">
        <v>12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41"/>
      <c r="BD20" s="75">
        <f>ИТОГО!CT19</f>
        <v>1670000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78">
        <f>405000+650000</f>
        <v>1055000</v>
      </c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7"/>
      <c r="CT20" s="78">
        <f t="shared" si="0"/>
        <v>158.29383886255923</v>
      </c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80"/>
    </row>
    <row r="21" spans="1:118" s="4" customFormat="1" ht="22.5" customHeight="1" x14ac:dyDescent="0.2">
      <c r="A21" s="9"/>
      <c r="B21" s="10"/>
      <c r="C21" s="10"/>
      <c r="D21" s="10"/>
      <c r="E21" s="85" t="s">
        <v>17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75">
        <f>ИТОГО!CT20</f>
        <v>1186000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4"/>
      <c r="BY21" s="78">
        <f>1000000+358000</f>
        <v>1358000</v>
      </c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7"/>
      <c r="CT21" s="78">
        <f t="shared" si="0"/>
        <v>87.334315169366718</v>
      </c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0"/>
    </row>
    <row r="22" spans="1:118" s="4" customFormat="1" x14ac:dyDescent="0.2">
      <c r="A22" s="9"/>
      <c r="B22" s="10"/>
      <c r="C22" s="10"/>
      <c r="D22" s="10"/>
      <c r="E22" s="85" t="s">
        <v>13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5">
        <f>ИТОГО!CT21</f>
        <v>567000</v>
      </c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4"/>
      <c r="BY22" s="78">
        <f>100000+260000</f>
        <v>360000</v>
      </c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90"/>
      <c r="CS22" s="91"/>
      <c r="CT22" s="78">
        <f t="shared" si="0"/>
        <v>157.5</v>
      </c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80"/>
    </row>
    <row r="23" spans="1:118" s="4" customFormat="1" ht="11.25" x14ac:dyDescent="0.2">
      <c r="A23" s="9"/>
      <c r="B23" s="10"/>
      <c r="C23" s="10"/>
      <c r="D23" s="10"/>
      <c r="E23" s="137" t="s">
        <v>14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92">
        <f>ИТОГО!CT22</f>
        <v>16474635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4"/>
      <c r="BY23" s="92">
        <f>SUM(BY24:CS33)</f>
        <v>18711000</v>
      </c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4"/>
      <c r="CT23" s="92">
        <f t="shared" si="0"/>
        <v>88.047859547859559</v>
      </c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4"/>
    </row>
    <row r="24" spans="1:118" s="4" customFormat="1" ht="11.25" x14ac:dyDescent="0.2">
      <c r="A24" s="9"/>
      <c r="B24" s="10"/>
      <c r="C24" s="10"/>
      <c r="D24" s="10"/>
      <c r="E24" s="85" t="s">
        <v>21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78">
        <f>ИТОГО!CT23</f>
        <v>591000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80"/>
      <c r="BY24" s="78">
        <f>200000+305000</f>
        <v>505000</v>
      </c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80"/>
      <c r="CT24" s="78">
        <f t="shared" ref="CT24:CT43" si="1">BD24/BY24*100</f>
        <v>117.02970297029702</v>
      </c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80"/>
    </row>
    <row r="25" spans="1:118" s="4" customFormat="1" ht="11.25" x14ac:dyDescent="0.2">
      <c r="A25" s="9"/>
      <c r="B25" s="10"/>
      <c r="C25" s="10"/>
      <c r="D25" s="10"/>
      <c r="E25" s="85" t="s">
        <v>22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78">
        <f>ИТОГО!CT24</f>
        <v>220000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80"/>
      <c r="BY25" s="78">
        <f>200000+80000</f>
        <v>280000</v>
      </c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78">
        <f t="shared" si="1"/>
        <v>78.571428571428569</v>
      </c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80"/>
    </row>
    <row r="26" spans="1:118" s="4" customFormat="1" ht="11.25" x14ac:dyDescent="0.2">
      <c r="A26" s="9"/>
      <c r="B26" s="10"/>
      <c r="C26" s="10"/>
      <c r="D26" s="10"/>
      <c r="E26" s="85" t="s">
        <v>29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78">
        <f>ИТОГО!CT25</f>
        <v>319300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80"/>
      <c r="BY26" s="78">
        <f>250000+150000</f>
        <v>400000</v>
      </c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80"/>
      <c r="CT26" s="78">
        <f>BD26/BY26*100</f>
        <v>79.825000000000003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80"/>
    </row>
    <row r="27" spans="1:118" s="4" customFormat="1" ht="11.25" x14ac:dyDescent="0.2">
      <c r="A27" s="9"/>
      <c r="B27" s="10"/>
      <c r="C27" s="10"/>
      <c r="D27" s="10"/>
      <c r="E27" s="85" t="s">
        <v>23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78">
        <f>ИТОГО!CT26</f>
        <v>385000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0"/>
      <c r="BY27" s="78">
        <f>200000+160000</f>
        <v>360000</v>
      </c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80"/>
      <c r="CT27" s="78">
        <f t="shared" si="1"/>
        <v>106.94444444444444</v>
      </c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80"/>
    </row>
    <row r="28" spans="1:118" s="4" customFormat="1" ht="11.25" x14ac:dyDescent="0.2">
      <c r="A28" s="9"/>
      <c r="B28" s="10"/>
      <c r="C28" s="10"/>
      <c r="D28" s="10"/>
      <c r="E28" s="85" t="s">
        <v>24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78">
        <f>ИТОГО!CT27</f>
        <v>280000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80"/>
      <c r="BY28" s="78">
        <f>200000+180000</f>
        <v>380000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78">
        <f t="shared" si="1"/>
        <v>73.68421052631578</v>
      </c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80"/>
    </row>
    <row r="29" spans="1:118" s="4" customFormat="1" ht="11.25" x14ac:dyDescent="0.2">
      <c r="A29" s="25"/>
      <c r="B29" s="81" t="s">
        <v>28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36"/>
      <c r="BD29" s="78">
        <f>ИТОГО!CT28</f>
        <v>661923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/>
      <c r="BY29" s="78">
        <v>548000</v>
      </c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78">
        <f>BD29/BY29*100</f>
        <v>120.78886861313869</v>
      </c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80"/>
    </row>
    <row r="30" spans="1:118" s="4" customFormat="1" ht="11.25" x14ac:dyDescent="0.2">
      <c r="A30" s="25"/>
      <c r="B30" s="81" t="s"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36"/>
      <c r="BD30" s="78">
        <f>ИТОГО!CT29</f>
        <v>120000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80"/>
      <c r="BY30" s="78">
        <v>100000</v>
      </c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80"/>
      <c r="CT30" s="78">
        <f t="shared" si="1"/>
        <v>120</v>
      </c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80"/>
    </row>
    <row r="31" spans="1:118" s="4" customFormat="1" ht="11.25" x14ac:dyDescent="0.2">
      <c r="A31" s="25"/>
      <c r="B31" s="81" t="s">
        <v>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36"/>
      <c r="BD31" s="78">
        <f>ИТОГО!CT30</f>
        <v>467412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80"/>
      <c r="BY31" s="78">
        <v>0</v>
      </c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80"/>
      <c r="CT31" s="78">
        <v>0</v>
      </c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80"/>
    </row>
    <row r="32" spans="1:118" s="4" customFormat="1" ht="11.25" x14ac:dyDescent="0.2">
      <c r="A32" s="25"/>
      <c r="B32" s="81" t="s">
        <v>36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36"/>
      <c r="BD32" s="78">
        <f>ИТОГО!CT31</f>
        <v>193000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80"/>
      <c r="BY32" s="78">
        <f>22000+93000</f>
        <v>115000</v>
      </c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0"/>
      <c r="CT32" s="78">
        <f t="shared" si="1"/>
        <v>167.82608695652175</v>
      </c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80"/>
    </row>
    <row r="33" spans="1:118" s="4" customFormat="1" ht="11.25" x14ac:dyDescent="0.2">
      <c r="A33" s="25"/>
      <c r="B33" s="81" t="s">
        <v>26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36"/>
      <c r="BD33" s="78">
        <f>ИТОГО!CT32</f>
        <v>12237000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80"/>
      <c r="BY33" s="78">
        <f>300000+15723000</f>
        <v>16023000</v>
      </c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80"/>
      <c r="CT33" s="78">
        <f t="shared" si="1"/>
        <v>76.371466017599701</v>
      </c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80"/>
    </row>
    <row r="34" spans="1:118" s="4" customFormat="1" ht="11.25" x14ac:dyDescent="0.2">
      <c r="A34" s="25"/>
      <c r="B34" s="81" t="s">
        <v>57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59"/>
      <c r="BD34" s="78">
        <f>ИТОГО!CT33</f>
        <v>1000000</v>
      </c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80"/>
      <c r="BY34" s="78">
        <v>0</v>
      </c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80"/>
      <c r="CT34" s="78">
        <v>100</v>
      </c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80"/>
    </row>
    <row r="35" spans="1:118" s="13" customFormat="1" x14ac:dyDescent="0.2">
      <c r="A35" s="14"/>
      <c r="B35" s="131" t="s">
        <v>15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39"/>
      <c r="BD35" s="75">
        <f>ИТОГО!CT34</f>
        <v>1535000</v>
      </c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7"/>
      <c r="BY35" s="75">
        <v>21921000</v>
      </c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7"/>
      <c r="CT35" s="75">
        <f t="shared" si="1"/>
        <v>7.0024177729118202</v>
      </c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7"/>
    </row>
    <row r="36" spans="1:118" s="13" customFormat="1" x14ac:dyDescent="0.2">
      <c r="A36" s="14"/>
      <c r="B36" s="82" t="s">
        <v>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39"/>
      <c r="BD36" s="75">
        <f>ИТОГО!CT35</f>
        <v>2140000</v>
      </c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7"/>
      <c r="BY36" s="75">
        <f>SUM(BY37:CS38)</f>
        <v>1455000</v>
      </c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7"/>
      <c r="CT36" s="75">
        <f t="shared" si="1"/>
        <v>147.0790378006873</v>
      </c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7"/>
    </row>
    <row r="37" spans="1:118" s="4" customFormat="1" ht="11.25" x14ac:dyDescent="0.2">
      <c r="A37" s="25"/>
      <c r="B37" s="81" t="s">
        <v>44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36"/>
      <c r="BD37" s="78">
        <f>ИТОГО!CT36</f>
        <v>905000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80"/>
      <c r="BY37" s="78">
        <f>1300000+155000</f>
        <v>1455000</v>
      </c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80"/>
      <c r="CT37" s="78">
        <f t="shared" si="1"/>
        <v>62.199312714776632</v>
      </c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80"/>
    </row>
    <row r="38" spans="1:118" s="4" customFormat="1" ht="11.25" x14ac:dyDescent="0.2">
      <c r="A38" s="25"/>
      <c r="B38" s="81" t="s">
        <v>27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36"/>
      <c r="BD38" s="78">
        <f>ИТОГО!CT37</f>
        <v>1235000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80"/>
      <c r="BY38" s="78">
        <v>0</v>
      </c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80"/>
      <c r="CT38" s="78">
        <v>0</v>
      </c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80"/>
    </row>
    <row r="39" spans="1:118" s="13" customFormat="1" x14ac:dyDescent="0.2">
      <c r="A39" s="14"/>
      <c r="B39" s="82" t="s">
        <v>20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39"/>
      <c r="BD39" s="75">
        <f>ИТОГО!CT38</f>
        <v>4307000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5">
        <f>SUM(BY40:CS41)</f>
        <v>4170000</v>
      </c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7"/>
      <c r="CT39" s="75">
        <f t="shared" si="1"/>
        <v>103.28537170263789</v>
      </c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7"/>
    </row>
    <row r="40" spans="1:118" s="4" customFormat="1" ht="11.25" x14ac:dyDescent="0.2">
      <c r="A40" s="25"/>
      <c r="B40" s="81" t="s">
        <v>37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36"/>
      <c r="BD40" s="78">
        <f>ИТОГО!CT39</f>
        <v>4307000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80"/>
      <c r="BY40" s="78">
        <v>4170000</v>
      </c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78">
        <f t="shared" si="1"/>
        <v>103.28537170263789</v>
      </c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80"/>
    </row>
    <row r="41" spans="1:118" s="4" customFormat="1" ht="11.25" x14ac:dyDescent="0.2">
      <c r="A41" s="25"/>
      <c r="B41" s="81" t="s">
        <v>38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36"/>
      <c r="BD41" s="78">
        <v>0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80"/>
      <c r="BY41" s="78">
        <v>0</v>
      </c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80"/>
      <c r="CT41" s="78">
        <v>0</v>
      </c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80"/>
    </row>
    <row r="42" spans="1:118" s="13" customFormat="1" ht="15.75" x14ac:dyDescent="0.25">
      <c r="A42" s="14"/>
      <c r="B42" s="71" t="s">
        <v>16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42"/>
      <c r="BD42" s="72">
        <f>BD39+BD36+BD35+BD16</f>
        <v>50250000</v>
      </c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4"/>
      <c r="BY42" s="72">
        <f>BY39+BY36+BY35+BY16</f>
        <v>69370000</v>
      </c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4"/>
      <c r="CT42" s="75">
        <f t="shared" si="1"/>
        <v>72.437653164192014</v>
      </c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7"/>
    </row>
    <row r="43" spans="1:118" s="13" customFormat="1" ht="15.75" x14ac:dyDescent="0.25">
      <c r="A43" s="14"/>
      <c r="B43" s="71" t="s">
        <v>46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42"/>
      <c r="BD43" s="72">
        <f>BD8+BD14-BD42</f>
        <v>37052960</v>
      </c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4"/>
      <c r="BY43" s="72">
        <f>BY8+BY14-BY42</f>
        <v>35824051</v>
      </c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4"/>
      <c r="CT43" s="75">
        <f t="shared" si="1"/>
        <v>103.43040210611581</v>
      </c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7"/>
    </row>
    <row r="47" spans="1:118" s="40" customFormat="1" ht="15.75" x14ac:dyDescent="0.25">
      <c r="A47" s="136" t="s">
        <v>30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43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43"/>
      <c r="BD47" s="134" t="s">
        <v>40</v>
      </c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30"/>
    </row>
    <row r="48" spans="1:118" s="40" customFormat="1" ht="15.75" x14ac:dyDescent="0.25"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43"/>
      <c r="AA48" s="130" t="s">
        <v>31</v>
      </c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43"/>
      <c r="BB48" s="130" t="s">
        <v>32</v>
      </c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</row>
    <row r="49" spans="2:77" s="40" customFormat="1" ht="15.75" x14ac:dyDescent="0.25">
      <c r="BY49" s="30"/>
    </row>
    <row r="50" spans="2:77" s="40" customFormat="1" ht="15.75" x14ac:dyDescent="0.25">
      <c r="B50" s="31" t="s">
        <v>33</v>
      </c>
      <c r="C50" s="133"/>
      <c r="D50" s="133"/>
      <c r="E50" s="133"/>
      <c r="F50" s="133"/>
      <c r="G50" s="40" t="s">
        <v>33</v>
      </c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5">
        <v>20</v>
      </c>
      <c r="AD50" s="135"/>
      <c r="AE50" s="135"/>
      <c r="AF50" s="135"/>
      <c r="AG50" s="135"/>
      <c r="AH50" s="133" t="s">
        <v>52</v>
      </c>
      <c r="AI50" s="133"/>
      <c r="AJ50" s="133"/>
      <c r="AK50" s="40" t="s">
        <v>34</v>
      </c>
      <c r="BY50" s="30"/>
    </row>
    <row r="51" spans="2:77" s="24" customFormat="1" x14ac:dyDescent="0.2"/>
  </sheetData>
  <mergeCells count="163">
    <mergeCell ref="C50:F50"/>
    <mergeCell ref="J50:AB50"/>
    <mergeCell ref="AC50:AG50"/>
    <mergeCell ref="AH50:AJ50"/>
    <mergeCell ref="BD22:BX22"/>
    <mergeCell ref="A47:Y47"/>
    <mergeCell ref="AA47:AU47"/>
    <mergeCell ref="BD47:BX47"/>
    <mergeCell ref="O48:Y48"/>
    <mergeCell ref="AA48:AU48"/>
    <mergeCell ref="BB48:CG48"/>
    <mergeCell ref="B42:BB42"/>
    <mergeCell ref="BD42:BX42"/>
    <mergeCell ref="BY42:CS42"/>
    <mergeCell ref="B38:BB38"/>
    <mergeCell ref="BD38:BX38"/>
    <mergeCell ref="BY38:CS38"/>
    <mergeCell ref="B33:BB33"/>
    <mergeCell ref="BD33:BX33"/>
    <mergeCell ref="BY33:CS33"/>
    <mergeCell ref="B29:BB29"/>
    <mergeCell ref="BD29:BX29"/>
    <mergeCell ref="BY29:CS29"/>
    <mergeCell ref="E25:BC25"/>
    <mergeCell ref="CT42:DN42"/>
    <mergeCell ref="B43:BB43"/>
    <mergeCell ref="BD43:BX43"/>
    <mergeCell ref="BY43:CS43"/>
    <mergeCell ref="CT43:DN43"/>
    <mergeCell ref="B40:BB40"/>
    <mergeCell ref="BD40:BX40"/>
    <mergeCell ref="BY40:CS40"/>
    <mergeCell ref="CT40:DN40"/>
    <mergeCell ref="B41:BB41"/>
    <mergeCell ref="BD41:BX41"/>
    <mergeCell ref="BY41:CS41"/>
    <mergeCell ref="CT41:DN41"/>
    <mergeCell ref="CT38:DN38"/>
    <mergeCell ref="B39:BB39"/>
    <mergeCell ref="BD39:BX39"/>
    <mergeCell ref="BY39:CS39"/>
    <mergeCell ref="CT39:DN39"/>
    <mergeCell ref="B36:BB36"/>
    <mergeCell ref="BD36:BX36"/>
    <mergeCell ref="BY36:CS36"/>
    <mergeCell ref="CT36:DN36"/>
    <mergeCell ref="B37:BB37"/>
    <mergeCell ref="BD37:BX37"/>
    <mergeCell ref="BY37:CS37"/>
    <mergeCell ref="CT37:DN37"/>
    <mergeCell ref="CT33:DN33"/>
    <mergeCell ref="B35:BB35"/>
    <mergeCell ref="BD35:BX35"/>
    <mergeCell ref="BY35:CS35"/>
    <mergeCell ref="CT35:DN35"/>
    <mergeCell ref="B31:BB31"/>
    <mergeCell ref="BD31:BX31"/>
    <mergeCell ref="BY31:CS31"/>
    <mergeCell ref="CT31:DN31"/>
    <mergeCell ref="B32:BB32"/>
    <mergeCell ref="BD32:BX32"/>
    <mergeCell ref="BY32:CS32"/>
    <mergeCell ref="CT32:DN32"/>
    <mergeCell ref="B34:BB34"/>
    <mergeCell ref="BD34:BX34"/>
    <mergeCell ref="BY34:CS34"/>
    <mergeCell ref="CT34:DN34"/>
    <mergeCell ref="CT29:DN29"/>
    <mergeCell ref="B30:BB30"/>
    <mergeCell ref="BD30:BX30"/>
    <mergeCell ref="BY30:CS30"/>
    <mergeCell ref="CT30:DN30"/>
    <mergeCell ref="E27:BC27"/>
    <mergeCell ref="BD27:BX27"/>
    <mergeCell ref="BY27:CS27"/>
    <mergeCell ref="CT27:DN27"/>
    <mergeCell ref="E28:BC28"/>
    <mergeCell ref="BD28:BX28"/>
    <mergeCell ref="BY28:CS28"/>
    <mergeCell ref="CT28:DN28"/>
    <mergeCell ref="BD25:BX25"/>
    <mergeCell ref="BY25:CS25"/>
    <mergeCell ref="CT25:DN25"/>
    <mergeCell ref="E26:BC26"/>
    <mergeCell ref="BD26:BX26"/>
    <mergeCell ref="BY26:CS26"/>
    <mergeCell ref="CT26:DN26"/>
    <mergeCell ref="E23:BC23"/>
    <mergeCell ref="BD23:BX23"/>
    <mergeCell ref="BY23:CS23"/>
    <mergeCell ref="CT23:DN23"/>
    <mergeCell ref="E24:BC24"/>
    <mergeCell ref="BD24:BX24"/>
    <mergeCell ref="BY24:CS24"/>
    <mergeCell ref="CT24:DN24"/>
    <mergeCell ref="E22:BC22"/>
    <mergeCell ref="CT22:DN22"/>
    <mergeCell ref="CR22:CS22"/>
    <mergeCell ref="BY22:CQ22"/>
    <mergeCell ref="E20:BB20"/>
    <mergeCell ref="BD20:BX20"/>
    <mergeCell ref="BY20:CS20"/>
    <mergeCell ref="CT20:DN20"/>
    <mergeCell ref="E21:BC21"/>
    <mergeCell ref="BD21:BX21"/>
    <mergeCell ref="BY21:CS21"/>
    <mergeCell ref="CT21:DN21"/>
    <mergeCell ref="E18:BB18"/>
    <mergeCell ref="BD18:BX18"/>
    <mergeCell ref="BY18:CS18"/>
    <mergeCell ref="CT18:DN18"/>
    <mergeCell ref="E19:BB19"/>
    <mergeCell ref="BD19:BX19"/>
    <mergeCell ref="BY19:CS19"/>
    <mergeCell ref="CT19:DN19"/>
    <mergeCell ref="B16:BB16"/>
    <mergeCell ref="BD16:BX16"/>
    <mergeCell ref="BY16:CS16"/>
    <mergeCell ref="CT16:DN16"/>
    <mergeCell ref="E17:BB17"/>
    <mergeCell ref="BD17:BX17"/>
    <mergeCell ref="BY17:CS17"/>
    <mergeCell ref="CT17:DN17"/>
    <mergeCell ref="B14:BB14"/>
    <mergeCell ref="BD14:BX14"/>
    <mergeCell ref="BY14:CS14"/>
    <mergeCell ref="CT14:DN14"/>
    <mergeCell ref="B15:BB15"/>
    <mergeCell ref="BD15:BX15"/>
    <mergeCell ref="BY15:CS15"/>
    <mergeCell ref="CT15:DN15"/>
    <mergeCell ref="B12:BB12"/>
    <mergeCell ref="BD12:BX12"/>
    <mergeCell ref="BY12:CS12"/>
    <mergeCell ref="CT12:DN12"/>
    <mergeCell ref="B13:BB13"/>
    <mergeCell ref="BD13:BX13"/>
    <mergeCell ref="BY13:CS13"/>
    <mergeCell ref="CT13:DN13"/>
    <mergeCell ref="B9:BB9"/>
    <mergeCell ref="B10:BB10"/>
    <mergeCell ref="BD10:BX10"/>
    <mergeCell ref="BY10:CS10"/>
    <mergeCell ref="CT10:DN10"/>
    <mergeCell ref="B11:BB11"/>
    <mergeCell ref="BD11:BX11"/>
    <mergeCell ref="BY11:CS11"/>
    <mergeCell ref="CT11:DN11"/>
    <mergeCell ref="A7:BC7"/>
    <mergeCell ref="BD7:BX7"/>
    <mergeCell ref="BY7:CS7"/>
    <mergeCell ref="CT7:DN7"/>
    <mergeCell ref="B8:BB8"/>
    <mergeCell ref="BD8:BX8"/>
    <mergeCell ref="BY8:CS8"/>
    <mergeCell ref="CT8:DN8"/>
    <mergeCell ref="A2:BC2"/>
    <mergeCell ref="BG3:BX3"/>
    <mergeCell ref="A5:BC5"/>
    <mergeCell ref="BD5:BX6"/>
    <mergeCell ref="BY5:CS6"/>
    <mergeCell ref="CT5:DN6"/>
    <mergeCell ref="A6:B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49"/>
  <sheetViews>
    <sheetView workbookViewId="0">
      <selection activeCell="BD11" sqref="BD11:BX11"/>
    </sheetView>
  </sheetViews>
  <sheetFormatPr defaultColWidth="0.85546875" defaultRowHeight="12.75" x14ac:dyDescent="0.2"/>
  <cols>
    <col min="1" max="53" width="0.85546875" style="1"/>
    <col min="54" max="54" width="6.5703125" style="1" customWidth="1"/>
    <col min="55" max="16384" width="0.85546875" style="1"/>
  </cols>
  <sheetData>
    <row r="1" spans="1:118" ht="15.75" x14ac:dyDescent="0.25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" t="s">
        <v>41</v>
      </c>
    </row>
    <row r="2" spans="1:118" x14ac:dyDescent="0.2">
      <c r="A2" s="1" t="s">
        <v>18</v>
      </c>
      <c r="BD2" s="5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5"/>
      <c r="BZ2" s="1" t="s">
        <v>39</v>
      </c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R2" s="56"/>
      <c r="CS2" s="56"/>
    </row>
    <row r="3" spans="1:118" x14ac:dyDescent="0.2">
      <c r="BZ3" s="1" t="s">
        <v>53</v>
      </c>
    </row>
    <row r="4" spans="1:118" ht="12.75" customHeight="1" x14ac:dyDescent="0.2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23" t="s">
        <v>51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5"/>
      <c r="BY4" s="123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5"/>
      <c r="CT4" s="123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5"/>
    </row>
    <row r="5" spans="1:118" x14ac:dyDescent="0.2">
      <c r="A5" s="116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8"/>
      <c r="BD5" s="126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8"/>
      <c r="BY5" s="126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8"/>
      <c r="CT5" s="126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8"/>
    </row>
    <row r="6" spans="1:118" x14ac:dyDescent="0.2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8"/>
      <c r="BD6" s="119">
        <v>2</v>
      </c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19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1"/>
      <c r="CT6" s="119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1"/>
    </row>
    <row r="7" spans="1:118" s="13" customFormat="1" x14ac:dyDescent="0.2">
      <c r="A7" s="11"/>
      <c r="B7" s="95" t="s">
        <v>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51"/>
      <c r="BD7" s="111">
        <v>6450762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3"/>
      <c r="BY7" s="111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3"/>
      <c r="CT7" s="111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3"/>
    </row>
    <row r="8" spans="1:118" x14ac:dyDescent="0.2">
      <c r="A8" s="2"/>
      <c r="B8" s="96" t="s">
        <v>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3"/>
      <c r="BD8" s="6">
        <v>120000</v>
      </c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3"/>
      <c r="BY8" s="6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3"/>
      <c r="CT8" s="6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3"/>
    </row>
    <row r="9" spans="1:118" s="13" customFormat="1" x14ac:dyDescent="0.2">
      <c r="A9" s="11"/>
      <c r="B9" s="95" t="s">
        <v>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51"/>
      <c r="BD9" s="111">
        <v>450000</v>
      </c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3"/>
      <c r="BY9" s="111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3"/>
      <c r="CT9" s="111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3"/>
    </row>
    <row r="10" spans="1:118" s="13" customFormat="1" x14ac:dyDescent="0.2">
      <c r="A10" s="14"/>
      <c r="B10" s="82" t="s">
        <v>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49"/>
      <c r="BD10" s="75">
        <v>13490000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/>
      <c r="BY10" s="75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  <c r="CT10" s="111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3"/>
    </row>
    <row r="11" spans="1:118" s="13" customFormat="1" x14ac:dyDescent="0.2">
      <c r="A11" s="14"/>
      <c r="B11" s="82" t="s">
        <v>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49"/>
      <c r="BD11" s="75">
        <v>1500000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4"/>
      <c r="BY11" s="75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111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3"/>
    </row>
    <row r="12" spans="1:118" s="13" customFormat="1" x14ac:dyDescent="0.2">
      <c r="A12" s="14"/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49"/>
      <c r="BD12" s="75">
        <f>1570000+90000</f>
        <v>1660000</v>
      </c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75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4"/>
      <c r="CT12" s="111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3"/>
    </row>
    <row r="13" spans="1:118" s="13" customFormat="1" ht="15.75" x14ac:dyDescent="0.25">
      <c r="A13" s="20"/>
      <c r="B13" s="102" t="s">
        <v>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54"/>
      <c r="BD13" s="72">
        <f>SUM(BD9:BX12)</f>
        <v>17100000</v>
      </c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72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5"/>
      <c r="CT13" s="111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3"/>
    </row>
    <row r="14" spans="1:118" x14ac:dyDescent="0.2">
      <c r="A14" s="2"/>
      <c r="B14" s="96" t="s">
        <v>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22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8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8"/>
    </row>
    <row r="15" spans="1:118" s="13" customFormat="1" x14ac:dyDescent="0.2">
      <c r="A15" s="11"/>
      <c r="B15" s="95" t="s">
        <v>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23"/>
      <c r="BD15" s="99">
        <f>SUM(BD17:BX22)</f>
        <v>13640000</v>
      </c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1"/>
      <c r="BY15" s="99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  <c r="CT15" s="111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3"/>
    </row>
    <row r="16" spans="1:118" s="4" customFormat="1" ht="11.25" x14ac:dyDescent="0.2">
      <c r="A16" s="17"/>
      <c r="B16" s="55"/>
      <c r="C16" s="55"/>
      <c r="D16" s="55"/>
      <c r="E16" s="110" t="s">
        <v>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55"/>
      <c r="BD16" s="104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6"/>
      <c r="BY16" s="104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  <c r="CT16" s="104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6"/>
    </row>
    <row r="17" spans="1:118" s="4" customFormat="1" x14ac:dyDescent="0.2">
      <c r="A17" s="9"/>
      <c r="B17" s="10"/>
      <c r="C17" s="10"/>
      <c r="D17" s="10"/>
      <c r="E17" s="103" t="s">
        <v>10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"/>
      <c r="BD17" s="111">
        <v>10309365</v>
      </c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141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9"/>
      <c r="CT17" s="138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40"/>
    </row>
    <row r="18" spans="1:118" s="4" customFormat="1" x14ac:dyDescent="0.2">
      <c r="A18" s="9"/>
      <c r="B18" s="10"/>
      <c r="C18" s="10"/>
      <c r="D18" s="10"/>
      <c r="E18" s="85" t="s">
        <v>11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50"/>
      <c r="BD18" s="142">
        <v>0</v>
      </c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7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7"/>
      <c r="CT18" s="78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80"/>
    </row>
    <row r="19" spans="1:118" s="4" customFormat="1" x14ac:dyDescent="0.2">
      <c r="A19" s="9"/>
      <c r="B19" s="10"/>
      <c r="C19" s="10"/>
      <c r="D19" s="10"/>
      <c r="E19" s="85" t="s">
        <v>12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50"/>
      <c r="BD19" s="75">
        <v>700000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4"/>
      <c r="BY19" s="147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7"/>
      <c r="CT19" s="78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80"/>
    </row>
    <row r="20" spans="1:118" s="4" customFormat="1" ht="22.5" customHeight="1" x14ac:dyDescent="0.2">
      <c r="A20" s="9"/>
      <c r="B20" s="10"/>
      <c r="C20" s="10"/>
      <c r="D20" s="10"/>
      <c r="E20" s="85" t="s">
        <v>17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75">
        <v>200000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147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7"/>
      <c r="CT20" s="78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80"/>
    </row>
    <row r="21" spans="1:118" s="4" customFormat="1" x14ac:dyDescent="0.2">
      <c r="A21" s="9"/>
      <c r="B21" s="10"/>
      <c r="C21" s="10"/>
      <c r="D21" s="10"/>
      <c r="E21" s="85" t="s">
        <v>13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75">
        <v>100000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4"/>
      <c r="BY21" s="147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52"/>
      <c r="CT21" s="78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0"/>
    </row>
    <row r="22" spans="1:118" s="4" customFormat="1" ht="11.25" x14ac:dyDescent="0.2">
      <c r="A22" s="9"/>
      <c r="B22" s="10"/>
      <c r="C22" s="10"/>
      <c r="D22" s="10"/>
      <c r="E22" s="137" t="s">
        <v>14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92">
        <f>SUM(BD23:BX32)</f>
        <v>2330635</v>
      </c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4"/>
      <c r="BY22" s="153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5"/>
      <c r="CT22" s="92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4"/>
    </row>
    <row r="23" spans="1:118" s="4" customFormat="1" ht="11.25" x14ac:dyDescent="0.2">
      <c r="A23" s="9"/>
      <c r="B23" s="10"/>
      <c r="C23" s="10"/>
      <c r="D23" s="10"/>
      <c r="E23" s="85" t="s">
        <v>21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78">
        <v>235000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80"/>
      <c r="BY23" s="147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9"/>
      <c r="CT23" s="78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80"/>
    </row>
    <row r="24" spans="1:118" s="4" customFormat="1" ht="11.25" x14ac:dyDescent="0.2">
      <c r="A24" s="9"/>
      <c r="B24" s="10"/>
      <c r="C24" s="10"/>
      <c r="D24" s="10"/>
      <c r="E24" s="85" t="s">
        <v>22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78">
        <v>155000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80"/>
      <c r="BY24" s="147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9"/>
      <c r="CT24" s="78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80"/>
    </row>
    <row r="25" spans="1:118" s="4" customFormat="1" ht="11.25" x14ac:dyDescent="0.2">
      <c r="A25" s="9"/>
      <c r="B25" s="10"/>
      <c r="C25" s="10"/>
      <c r="D25" s="10"/>
      <c r="E25" s="85" t="s">
        <v>29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78">
        <v>149300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80"/>
      <c r="BY25" s="147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9"/>
      <c r="CT25" s="78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80"/>
    </row>
    <row r="26" spans="1:118" s="4" customFormat="1" ht="11.25" x14ac:dyDescent="0.2">
      <c r="A26" s="9"/>
      <c r="B26" s="10"/>
      <c r="C26" s="10"/>
      <c r="D26" s="10"/>
      <c r="E26" s="85" t="s">
        <v>23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78">
        <v>200000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80"/>
      <c r="BY26" s="147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9"/>
      <c r="CT26" s="78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80"/>
    </row>
    <row r="27" spans="1:118" s="4" customFormat="1" ht="11.25" x14ac:dyDescent="0.2">
      <c r="A27" s="9"/>
      <c r="B27" s="10"/>
      <c r="C27" s="10"/>
      <c r="D27" s="10"/>
      <c r="E27" s="85" t="s">
        <v>24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78">
        <v>100000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0"/>
      <c r="BY27" s="147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9"/>
      <c r="CT27" s="78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80"/>
    </row>
    <row r="28" spans="1:118" s="4" customFormat="1" ht="11.25" x14ac:dyDescent="0.2">
      <c r="A28" s="25"/>
      <c r="B28" s="81" t="s">
        <v>28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48"/>
      <c r="BD28" s="78">
        <v>303923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80"/>
      <c r="BY28" s="147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9"/>
      <c r="CT28" s="78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80"/>
    </row>
    <row r="29" spans="1:118" s="4" customFormat="1" ht="11.25" x14ac:dyDescent="0.2">
      <c r="A29" s="25"/>
      <c r="B29" s="81" t="s">
        <v>25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48"/>
      <c r="BD29" s="78">
        <v>120000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/>
      <c r="BY29" s="147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9"/>
      <c r="CT29" s="78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80"/>
    </row>
    <row r="30" spans="1:118" s="4" customFormat="1" ht="11.25" x14ac:dyDescent="0.2">
      <c r="A30" s="25"/>
      <c r="B30" s="81" t="s">
        <v>35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48"/>
      <c r="BD30" s="78">
        <v>467412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80"/>
      <c r="BY30" s="147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9"/>
      <c r="CT30" s="78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80"/>
    </row>
    <row r="31" spans="1:118" s="4" customFormat="1" ht="11.25" x14ac:dyDescent="0.2">
      <c r="A31" s="25"/>
      <c r="B31" s="81" t="s">
        <v>36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48"/>
      <c r="BD31" s="78">
        <v>100000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80"/>
      <c r="BY31" s="147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9"/>
      <c r="CT31" s="78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80"/>
    </row>
    <row r="32" spans="1:118" s="4" customFormat="1" ht="11.25" x14ac:dyDescent="0.2">
      <c r="A32" s="25"/>
      <c r="B32" s="81" t="s">
        <v>26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48"/>
      <c r="BD32" s="78">
        <v>500000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80"/>
      <c r="BY32" s="147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9"/>
      <c r="CT32" s="78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80"/>
    </row>
    <row r="33" spans="1:118" s="13" customFormat="1" x14ac:dyDescent="0.2">
      <c r="A33" s="14"/>
      <c r="B33" s="131" t="s">
        <v>15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49"/>
      <c r="BD33" s="75">
        <v>600000</v>
      </c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7"/>
      <c r="BY33" s="144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6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7"/>
    </row>
    <row r="34" spans="1:118" s="13" customFormat="1" x14ac:dyDescent="0.2">
      <c r="A34" s="14"/>
      <c r="B34" s="82" t="s">
        <v>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75">
        <f>SUM(BD35:BX36)</f>
        <v>1200000</v>
      </c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7"/>
      <c r="BY34" s="144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6"/>
      <c r="CT34" s="75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7"/>
    </row>
    <row r="35" spans="1:118" s="4" customFormat="1" ht="11.25" x14ac:dyDescent="0.2">
      <c r="A35" s="25"/>
      <c r="B35" s="81" t="s">
        <v>44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8"/>
      <c r="BD35" s="78">
        <v>700000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80"/>
      <c r="BY35" s="147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9"/>
      <c r="CT35" s="78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80"/>
    </row>
    <row r="36" spans="1:118" s="4" customFormat="1" ht="11.25" x14ac:dyDescent="0.2">
      <c r="A36" s="25"/>
      <c r="B36" s="81" t="s">
        <v>27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48"/>
      <c r="BD36" s="78">
        <v>500000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80"/>
      <c r="BY36" s="147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9"/>
      <c r="CT36" s="78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80"/>
    </row>
    <row r="37" spans="1:118" s="13" customFormat="1" x14ac:dyDescent="0.2">
      <c r="A37" s="14"/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49"/>
      <c r="BD37" s="75">
        <v>1660000</v>
      </c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7"/>
      <c r="BY37" s="144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6"/>
      <c r="CT37" s="75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7"/>
    </row>
    <row r="38" spans="1:118" s="4" customFormat="1" ht="11.25" x14ac:dyDescent="0.2">
      <c r="A38" s="25"/>
      <c r="B38" s="81" t="s">
        <v>37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48"/>
      <c r="BD38" s="78">
        <v>1660000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80"/>
      <c r="BY38" s="147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9"/>
      <c r="CT38" s="78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80"/>
    </row>
    <row r="39" spans="1:118" s="4" customFormat="1" ht="11.25" x14ac:dyDescent="0.2">
      <c r="A39" s="25"/>
      <c r="B39" s="81" t="s">
        <v>38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48"/>
      <c r="BD39" s="78">
        <v>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80"/>
      <c r="BY39" s="78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80"/>
      <c r="CT39" s="78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80"/>
    </row>
    <row r="40" spans="1:118" s="13" customFormat="1" ht="15.75" x14ac:dyDescent="0.25">
      <c r="A40" s="14"/>
      <c r="B40" s="71" t="s">
        <v>16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47"/>
      <c r="BD40" s="72">
        <f>BD37+BD34+BD33+BD15</f>
        <v>17100000</v>
      </c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4"/>
      <c r="BY40" s="72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4"/>
      <c r="CT40" s="75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7"/>
    </row>
    <row r="41" spans="1:118" s="13" customFormat="1" ht="15.75" x14ac:dyDescent="0.25">
      <c r="A41" s="14"/>
      <c r="B41" s="71" t="s">
        <v>46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47"/>
      <c r="BD41" s="72">
        <f>BD7+BD13-BD40</f>
        <v>6450762</v>
      </c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4"/>
      <c r="BY41" s="72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4"/>
      <c r="CT41" s="75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7"/>
    </row>
    <row r="45" spans="1:118" s="58" customFormat="1" ht="15.75" x14ac:dyDescent="0.25">
      <c r="A45" s="136" t="s">
        <v>30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57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57"/>
      <c r="BD45" s="134" t="s">
        <v>40</v>
      </c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30"/>
    </row>
    <row r="46" spans="1:118" s="58" customFormat="1" ht="15.75" x14ac:dyDescent="0.25"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57"/>
      <c r="AA46" s="130" t="s">
        <v>31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57"/>
      <c r="BB46" s="130" t="s">
        <v>32</v>
      </c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</row>
    <row r="47" spans="1:118" s="58" customFormat="1" ht="15.75" x14ac:dyDescent="0.25">
      <c r="BY47" s="30"/>
    </row>
    <row r="48" spans="1:118" s="58" customFormat="1" ht="15.75" x14ac:dyDescent="0.25">
      <c r="B48" s="31" t="s">
        <v>33</v>
      </c>
      <c r="C48" s="133"/>
      <c r="D48" s="133"/>
      <c r="E48" s="133"/>
      <c r="F48" s="133"/>
      <c r="G48" s="58" t="s">
        <v>33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5">
        <v>20</v>
      </c>
      <c r="AD48" s="135"/>
      <c r="AE48" s="135"/>
      <c r="AF48" s="135"/>
      <c r="AG48" s="135"/>
      <c r="AH48" s="133" t="s">
        <v>52</v>
      </c>
      <c r="AI48" s="133"/>
      <c r="AJ48" s="133"/>
      <c r="AK48" s="58" t="s">
        <v>34</v>
      </c>
      <c r="BY48" s="30"/>
    </row>
    <row r="49" s="24" customFormat="1" x14ac:dyDescent="0.2"/>
  </sheetData>
  <mergeCells count="159">
    <mergeCell ref="BY7:CS7"/>
    <mergeCell ref="CT7:DN7"/>
    <mergeCell ref="BG2:BX2"/>
    <mergeCell ref="A4:BC4"/>
    <mergeCell ref="BD4:BX5"/>
    <mergeCell ref="BY4:CS5"/>
    <mergeCell ref="CT4:DN5"/>
    <mergeCell ref="A5:BC5"/>
    <mergeCell ref="A1:BY1"/>
    <mergeCell ref="A6:BC6"/>
    <mergeCell ref="BD6:BX6"/>
    <mergeCell ref="BY6:CS6"/>
    <mergeCell ref="CT6:DN6"/>
    <mergeCell ref="B7:BB7"/>
    <mergeCell ref="BD7:BX7"/>
    <mergeCell ref="B11:BB11"/>
    <mergeCell ref="BD11:BX11"/>
    <mergeCell ref="BY11:CS11"/>
    <mergeCell ref="CT11:DN11"/>
    <mergeCell ref="B12:BB12"/>
    <mergeCell ref="BD12:BX12"/>
    <mergeCell ref="BY12:CS12"/>
    <mergeCell ref="CT12:DN12"/>
    <mergeCell ref="B8:BB8"/>
    <mergeCell ref="B9:BB9"/>
    <mergeCell ref="BD9:BX9"/>
    <mergeCell ref="BY9:CS9"/>
    <mergeCell ref="CT9:DN9"/>
    <mergeCell ref="B10:BB10"/>
    <mergeCell ref="BD10:BX10"/>
    <mergeCell ref="BY10:CS10"/>
    <mergeCell ref="CT10:DN10"/>
    <mergeCell ref="B15:BB15"/>
    <mergeCell ref="BD15:BX15"/>
    <mergeCell ref="BY15:CS15"/>
    <mergeCell ref="CT15:DN15"/>
    <mergeCell ref="E16:BB16"/>
    <mergeCell ref="BD16:BX16"/>
    <mergeCell ref="BY16:CS16"/>
    <mergeCell ref="CT16:DN16"/>
    <mergeCell ref="B13:BB13"/>
    <mergeCell ref="BD13:BX13"/>
    <mergeCell ref="BY13:CS13"/>
    <mergeCell ref="CT13:DN13"/>
    <mergeCell ref="B14:BB14"/>
    <mergeCell ref="BD14:BX14"/>
    <mergeCell ref="BY14:CS14"/>
    <mergeCell ref="CT14:DN14"/>
    <mergeCell ref="E19:BB19"/>
    <mergeCell ref="BD19:BX19"/>
    <mergeCell ref="BY19:CS19"/>
    <mergeCell ref="CT19:DN19"/>
    <mergeCell ref="E20:BC20"/>
    <mergeCell ref="BD20:BX20"/>
    <mergeCell ref="BY20:CS20"/>
    <mergeCell ref="CT20:DN20"/>
    <mergeCell ref="E17:BB17"/>
    <mergeCell ref="BD17:BX17"/>
    <mergeCell ref="BY17:CS17"/>
    <mergeCell ref="CT17:DN17"/>
    <mergeCell ref="E18:BB18"/>
    <mergeCell ref="BD18:BX18"/>
    <mergeCell ref="BY18:CS18"/>
    <mergeCell ref="CT18:DN18"/>
    <mergeCell ref="E21:BC21"/>
    <mergeCell ref="BD21:BX21"/>
    <mergeCell ref="BY21:CQ21"/>
    <mergeCell ref="CR21:CS21"/>
    <mergeCell ref="CT21:DN21"/>
    <mergeCell ref="E22:BC22"/>
    <mergeCell ref="BD22:BX22"/>
    <mergeCell ref="BY22:CS22"/>
    <mergeCell ref="CT22:DN22"/>
    <mergeCell ref="E25:BC25"/>
    <mergeCell ref="BD25:BX25"/>
    <mergeCell ref="BY25:CS25"/>
    <mergeCell ref="CT25:DN25"/>
    <mergeCell ref="E26:BC26"/>
    <mergeCell ref="BD26:BX26"/>
    <mergeCell ref="BY26:CS26"/>
    <mergeCell ref="CT26:DN26"/>
    <mergeCell ref="E23:BC23"/>
    <mergeCell ref="BD23:BX23"/>
    <mergeCell ref="BY23:CS23"/>
    <mergeCell ref="CT23:DN23"/>
    <mergeCell ref="E24:BC24"/>
    <mergeCell ref="BD24:BX24"/>
    <mergeCell ref="BY24:CS24"/>
    <mergeCell ref="CT24:DN24"/>
    <mergeCell ref="B29:BB29"/>
    <mergeCell ref="BD29:BX29"/>
    <mergeCell ref="BY29:CS29"/>
    <mergeCell ref="CT29:DN29"/>
    <mergeCell ref="B30:BB30"/>
    <mergeCell ref="BD30:BX30"/>
    <mergeCell ref="BY30:CS30"/>
    <mergeCell ref="CT30:DN30"/>
    <mergeCell ref="E27:BC27"/>
    <mergeCell ref="BD27:BX27"/>
    <mergeCell ref="BY27:CS27"/>
    <mergeCell ref="CT27:DN27"/>
    <mergeCell ref="B28:BB28"/>
    <mergeCell ref="BD28:BX28"/>
    <mergeCell ref="BY28:CS28"/>
    <mergeCell ref="CT28:DN28"/>
    <mergeCell ref="B33:BB33"/>
    <mergeCell ref="BD33:BX33"/>
    <mergeCell ref="BY33:CS33"/>
    <mergeCell ref="CT33:DN33"/>
    <mergeCell ref="B34:BB34"/>
    <mergeCell ref="BD34:BX34"/>
    <mergeCell ref="BY34:CS34"/>
    <mergeCell ref="CT34:DN34"/>
    <mergeCell ref="B31:BB31"/>
    <mergeCell ref="BD31:BX31"/>
    <mergeCell ref="BY31:CS31"/>
    <mergeCell ref="CT31:DN31"/>
    <mergeCell ref="B32:BB32"/>
    <mergeCell ref="BD32:BX32"/>
    <mergeCell ref="BY32:CS32"/>
    <mergeCell ref="CT32:DN32"/>
    <mergeCell ref="B37:BB37"/>
    <mergeCell ref="BD37:BX37"/>
    <mergeCell ref="BY37:CS37"/>
    <mergeCell ref="CT37:DN37"/>
    <mergeCell ref="B38:BB38"/>
    <mergeCell ref="BD38:BX38"/>
    <mergeCell ref="BY38:CS38"/>
    <mergeCell ref="CT38:DN38"/>
    <mergeCell ref="B35:BB35"/>
    <mergeCell ref="BD35:BX35"/>
    <mergeCell ref="BY35:CS35"/>
    <mergeCell ref="CT35:DN35"/>
    <mergeCell ref="B36:BB36"/>
    <mergeCell ref="BD36:BX36"/>
    <mergeCell ref="BY36:CS36"/>
    <mergeCell ref="CT36:DN36"/>
    <mergeCell ref="CT41:DN41"/>
    <mergeCell ref="A45:Y45"/>
    <mergeCell ref="AA45:AU45"/>
    <mergeCell ref="BD45:BX45"/>
    <mergeCell ref="B39:BB39"/>
    <mergeCell ref="BD39:BX39"/>
    <mergeCell ref="BY39:CS39"/>
    <mergeCell ref="CT39:DN39"/>
    <mergeCell ref="B40:BB40"/>
    <mergeCell ref="BD40:BX40"/>
    <mergeCell ref="BY40:CS40"/>
    <mergeCell ref="CT40:DN40"/>
    <mergeCell ref="O46:Y46"/>
    <mergeCell ref="AA46:AU46"/>
    <mergeCell ref="BB46:CG46"/>
    <mergeCell ref="C48:F48"/>
    <mergeCell ref="J48:AB48"/>
    <mergeCell ref="AC48:AG48"/>
    <mergeCell ref="AH48:AJ48"/>
    <mergeCell ref="B41:BB41"/>
    <mergeCell ref="BD41:BX41"/>
    <mergeCell ref="BY41:CS4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49"/>
  <sheetViews>
    <sheetView topLeftCell="A10" workbookViewId="0">
      <selection activeCell="BD37" sqref="BD37:BX37"/>
    </sheetView>
  </sheetViews>
  <sheetFormatPr defaultColWidth="0.85546875" defaultRowHeight="12.75" x14ac:dyDescent="0.2"/>
  <cols>
    <col min="1" max="53" width="0.85546875" style="1"/>
    <col min="54" max="54" width="6.5703125" style="1" customWidth="1"/>
    <col min="55" max="16384" width="0.85546875" style="1"/>
  </cols>
  <sheetData>
    <row r="1" spans="1:118" ht="15.75" x14ac:dyDescent="0.25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" t="s">
        <v>41</v>
      </c>
    </row>
    <row r="2" spans="1:118" x14ac:dyDescent="0.2">
      <c r="A2" s="1" t="s">
        <v>18</v>
      </c>
      <c r="BD2" s="5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5"/>
      <c r="BZ2" s="1" t="s">
        <v>39</v>
      </c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R2" s="67"/>
      <c r="CS2" s="67"/>
    </row>
    <row r="3" spans="1:118" x14ac:dyDescent="0.2">
      <c r="BZ3" s="1" t="s">
        <v>53</v>
      </c>
    </row>
    <row r="4" spans="1:118" ht="12.75" customHeight="1" x14ac:dyDescent="0.2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23" t="s">
        <v>51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5"/>
      <c r="BY4" s="123" t="s">
        <v>55</v>
      </c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5"/>
      <c r="CT4" s="123" t="s">
        <v>49</v>
      </c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5"/>
    </row>
    <row r="5" spans="1:118" x14ac:dyDescent="0.2">
      <c r="A5" s="116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8"/>
      <c r="BD5" s="126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8"/>
      <c r="BY5" s="126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8"/>
      <c r="CT5" s="126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8"/>
    </row>
    <row r="6" spans="1:118" x14ac:dyDescent="0.2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8"/>
      <c r="BD6" s="119">
        <v>2</v>
      </c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19">
        <v>3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1"/>
      <c r="CT6" s="119">
        <v>4</v>
      </c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1"/>
    </row>
    <row r="7" spans="1:118" s="13" customFormat="1" x14ac:dyDescent="0.2">
      <c r="A7" s="11"/>
      <c r="B7" s="95" t="s">
        <v>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68"/>
      <c r="BD7" s="111">
        <v>30602198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3"/>
      <c r="BY7" s="111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3"/>
      <c r="CT7" s="111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3"/>
    </row>
    <row r="8" spans="1:118" x14ac:dyDescent="0.2">
      <c r="A8" s="2"/>
      <c r="B8" s="96" t="s">
        <v>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3"/>
      <c r="BD8" s="6">
        <v>120000</v>
      </c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1"/>
      <c r="BY8" s="6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1"/>
      <c r="CT8" s="6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1"/>
    </row>
    <row r="9" spans="1:118" s="13" customFormat="1" x14ac:dyDescent="0.2">
      <c r="A9" s="11"/>
      <c r="B9" s="95" t="s">
        <v>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68"/>
      <c r="BD9" s="111">
        <v>410000</v>
      </c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3"/>
      <c r="BY9" s="111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3"/>
      <c r="CT9" s="111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3"/>
    </row>
    <row r="10" spans="1:118" s="13" customFormat="1" x14ac:dyDescent="0.2">
      <c r="A10" s="14"/>
      <c r="B10" s="82" t="s">
        <v>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62"/>
      <c r="BD10" s="75">
        <v>29512000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/>
      <c r="BY10" s="75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  <c r="CT10" s="111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3"/>
    </row>
    <row r="11" spans="1:118" s="13" customFormat="1" x14ac:dyDescent="0.2">
      <c r="A11" s="14"/>
      <c r="B11" s="82" t="s">
        <v>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62"/>
      <c r="BD11" s="75">
        <v>0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4"/>
      <c r="BY11" s="75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111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3"/>
    </row>
    <row r="12" spans="1:118" s="13" customFormat="1" x14ac:dyDescent="0.2">
      <c r="A12" s="14"/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62"/>
      <c r="BD12" s="75">
        <v>3228000</v>
      </c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75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4"/>
      <c r="CT12" s="111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3"/>
    </row>
    <row r="13" spans="1:118" s="13" customFormat="1" ht="15.75" x14ac:dyDescent="0.25">
      <c r="A13" s="20"/>
      <c r="B13" s="102" t="s">
        <v>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69"/>
      <c r="BD13" s="72">
        <f>SUM(BD9:BX12)</f>
        <v>33150000</v>
      </c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72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5"/>
      <c r="CT13" s="111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3"/>
    </row>
    <row r="14" spans="1:118" x14ac:dyDescent="0.2">
      <c r="A14" s="2"/>
      <c r="B14" s="96" t="s">
        <v>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22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8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8"/>
    </row>
    <row r="15" spans="1:118" s="13" customFormat="1" x14ac:dyDescent="0.2">
      <c r="A15" s="11"/>
      <c r="B15" s="95" t="s">
        <v>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23"/>
      <c r="BD15" s="99">
        <f>SUM(BD17:BX22)</f>
        <v>28628000</v>
      </c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1"/>
      <c r="BY15" s="99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  <c r="CT15" s="111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3"/>
    </row>
    <row r="16" spans="1:118" s="4" customFormat="1" ht="11.25" x14ac:dyDescent="0.2">
      <c r="A16" s="17"/>
      <c r="B16" s="70"/>
      <c r="C16" s="70"/>
      <c r="D16" s="70"/>
      <c r="E16" s="110" t="s">
        <v>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70"/>
      <c r="BD16" s="104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6"/>
      <c r="BY16" s="104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  <c r="CT16" s="104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6"/>
    </row>
    <row r="17" spans="1:118" s="4" customFormat="1" x14ac:dyDescent="0.2">
      <c r="A17" s="9"/>
      <c r="B17" s="10"/>
      <c r="C17" s="10"/>
      <c r="D17" s="10"/>
      <c r="E17" s="103" t="s">
        <v>10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"/>
      <c r="BD17" s="111">
        <v>11841000</v>
      </c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141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9"/>
      <c r="CT17" s="138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40"/>
    </row>
    <row r="18" spans="1:118" s="4" customFormat="1" x14ac:dyDescent="0.2">
      <c r="A18" s="9"/>
      <c r="B18" s="10"/>
      <c r="C18" s="10"/>
      <c r="D18" s="10"/>
      <c r="E18" s="85" t="s">
        <v>11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64"/>
      <c r="BD18" s="142">
        <v>220000</v>
      </c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7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7"/>
      <c r="CT18" s="78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80"/>
    </row>
    <row r="19" spans="1:118" s="4" customFormat="1" x14ac:dyDescent="0.2">
      <c r="A19" s="9"/>
      <c r="B19" s="10"/>
      <c r="C19" s="10"/>
      <c r="D19" s="10"/>
      <c r="E19" s="85" t="s">
        <v>12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64"/>
      <c r="BD19" s="75">
        <v>970000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4"/>
      <c r="BY19" s="147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7"/>
      <c r="CT19" s="78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80"/>
    </row>
    <row r="20" spans="1:118" s="4" customFormat="1" ht="22.5" customHeight="1" x14ac:dyDescent="0.2">
      <c r="A20" s="9"/>
      <c r="B20" s="10"/>
      <c r="C20" s="10"/>
      <c r="D20" s="10"/>
      <c r="E20" s="85" t="s">
        <v>17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75">
        <v>986000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147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7"/>
      <c r="CT20" s="78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80"/>
    </row>
    <row r="21" spans="1:118" s="4" customFormat="1" x14ac:dyDescent="0.2">
      <c r="A21" s="9"/>
      <c r="B21" s="10"/>
      <c r="C21" s="10"/>
      <c r="D21" s="10"/>
      <c r="E21" s="85" t="s">
        <v>13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75">
        <v>467000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4"/>
      <c r="BY21" s="147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52"/>
      <c r="CT21" s="78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0"/>
    </row>
    <row r="22" spans="1:118" s="4" customFormat="1" ht="11.25" x14ac:dyDescent="0.2">
      <c r="A22" s="9"/>
      <c r="B22" s="10"/>
      <c r="C22" s="10"/>
      <c r="D22" s="10"/>
      <c r="E22" s="137" t="s">
        <v>14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92">
        <f>SUM(BD23:BX32)</f>
        <v>14144000</v>
      </c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4"/>
      <c r="BY22" s="153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5"/>
      <c r="CT22" s="92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4"/>
    </row>
    <row r="23" spans="1:118" s="4" customFormat="1" ht="11.25" x14ac:dyDescent="0.2">
      <c r="A23" s="9"/>
      <c r="B23" s="10"/>
      <c r="C23" s="10"/>
      <c r="D23" s="10"/>
      <c r="E23" s="85" t="s">
        <v>21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78">
        <v>356000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80"/>
      <c r="BY23" s="147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9"/>
      <c r="CT23" s="78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80"/>
    </row>
    <row r="24" spans="1:118" s="4" customFormat="1" ht="11.25" x14ac:dyDescent="0.2">
      <c r="A24" s="9"/>
      <c r="B24" s="10"/>
      <c r="C24" s="10"/>
      <c r="D24" s="10"/>
      <c r="E24" s="85" t="s">
        <v>22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78">
        <v>65000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80"/>
      <c r="BY24" s="147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9"/>
      <c r="CT24" s="78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80"/>
    </row>
    <row r="25" spans="1:118" s="4" customFormat="1" ht="11.25" x14ac:dyDescent="0.2">
      <c r="A25" s="9"/>
      <c r="B25" s="10"/>
      <c r="C25" s="10"/>
      <c r="D25" s="10"/>
      <c r="E25" s="85" t="s">
        <v>29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78">
        <v>170000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80"/>
      <c r="BY25" s="147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9"/>
      <c r="CT25" s="78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80"/>
    </row>
    <row r="26" spans="1:118" s="4" customFormat="1" ht="11.25" x14ac:dyDescent="0.2">
      <c r="A26" s="9"/>
      <c r="B26" s="10"/>
      <c r="C26" s="10"/>
      <c r="D26" s="10"/>
      <c r="E26" s="85" t="s">
        <v>23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78">
        <v>185000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80"/>
      <c r="BY26" s="147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9"/>
      <c r="CT26" s="78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80"/>
    </row>
    <row r="27" spans="1:118" s="4" customFormat="1" ht="11.25" x14ac:dyDescent="0.2">
      <c r="A27" s="9"/>
      <c r="B27" s="10"/>
      <c r="C27" s="10"/>
      <c r="D27" s="10"/>
      <c r="E27" s="85" t="s">
        <v>24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78">
        <v>180000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0"/>
      <c r="BY27" s="147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9"/>
      <c r="CT27" s="78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80"/>
    </row>
    <row r="28" spans="1:118" s="4" customFormat="1" ht="11.25" x14ac:dyDescent="0.2">
      <c r="A28" s="25"/>
      <c r="B28" s="81" t="s">
        <v>28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59"/>
      <c r="BD28" s="78">
        <v>358000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80"/>
      <c r="BY28" s="147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9"/>
      <c r="CT28" s="78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80"/>
    </row>
    <row r="29" spans="1:118" s="4" customFormat="1" ht="11.25" x14ac:dyDescent="0.2">
      <c r="A29" s="25"/>
      <c r="B29" s="81" t="s">
        <v>57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59"/>
      <c r="BD29" s="78">
        <v>1000000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/>
      <c r="BY29" s="147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9"/>
      <c r="CT29" s="78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80"/>
    </row>
    <row r="30" spans="1:118" s="4" customFormat="1" ht="11.25" x14ac:dyDescent="0.2">
      <c r="A30" s="25"/>
      <c r="B30" s="81" t="s">
        <v>35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59"/>
      <c r="BD30" s="78">
        <v>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80"/>
      <c r="BY30" s="147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9"/>
      <c r="CT30" s="78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80"/>
    </row>
    <row r="31" spans="1:118" s="4" customFormat="1" ht="11.25" x14ac:dyDescent="0.2">
      <c r="A31" s="25"/>
      <c r="B31" s="81" t="s">
        <v>36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59"/>
      <c r="BD31" s="78">
        <v>93000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80"/>
      <c r="BY31" s="147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9"/>
      <c r="CT31" s="78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80"/>
    </row>
    <row r="32" spans="1:118" s="4" customFormat="1" ht="11.25" x14ac:dyDescent="0.2">
      <c r="A32" s="25"/>
      <c r="B32" s="81" t="s">
        <v>26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59"/>
      <c r="BD32" s="78">
        <v>11737000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80"/>
      <c r="BY32" s="147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9"/>
      <c r="CT32" s="78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80"/>
    </row>
    <row r="33" spans="1:118" s="13" customFormat="1" x14ac:dyDescent="0.2">
      <c r="A33" s="14"/>
      <c r="B33" s="131" t="s">
        <v>15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62"/>
      <c r="BD33" s="75">
        <v>935000</v>
      </c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7"/>
      <c r="BY33" s="144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6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7"/>
    </row>
    <row r="34" spans="1:118" s="13" customFormat="1" x14ac:dyDescent="0.2">
      <c r="A34" s="14"/>
      <c r="B34" s="82" t="s">
        <v>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62"/>
      <c r="BD34" s="160">
        <f>BD35+BD36</f>
        <v>940000</v>
      </c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2"/>
      <c r="BY34" s="144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6"/>
      <c r="CT34" s="75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7"/>
    </row>
    <row r="35" spans="1:118" s="4" customFormat="1" ht="11.25" x14ac:dyDescent="0.2">
      <c r="A35" s="25"/>
      <c r="B35" s="81" t="s">
        <v>44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59"/>
      <c r="BD35" s="78">
        <v>205000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80"/>
      <c r="BY35" s="147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9"/>
      <c r="CT35" s="78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80"/>
    </row>
    <row r="36" spans="1:118" s="4" customFormat="1" ht="11.25" x14ac:dyDescent="0.2">
      <c r="A36" s="25"/>
      <c r="B36" s="81" t="s">
        <v>27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59"/>
      <c r="BD36" s="163">
        <v>735000</v>
      </c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5"/>
      <c r="BY36" s="147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9"/>
      <c r="CT36" s="78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80"/>
    </row>
    <row r="37" spans="1:118" s="13" customFormat="1" x14ac:dyDescent="0.2">
      <c r="A37" s="14"/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62"/>
      <c r="BD37" s="75">
        <f>BD38</f>
        <v>2647000</v>
      </c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7"/>
      <c r="BY37" s="144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6"/>
      <c r="CT37" s="75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7"/>
    </row>
    <row r="38" spans="1:118" s="4" customFormat="1" ht="11.25" x14ac:dyDescent="0.2">
      <c r="A38" s="25"/>
      <c r="B38" s="81" t="s">
        <v>37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59"/>
      <c r="BD38" s="78">
        <v>2647000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80"/>
      <c r="BY38" s="147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9"/>
      <c r="CT38" s="78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80"/>
    </row>
    <row r="39" spans="1:118" s="4" customFormat="1" ht="11.25" x14ac:dyDescent="0.2">
      <c r="A39" s="25"/>
      <c r="B39" s="81" t="s">
        <v>38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59"/>
      <c r="BD39" s="78">
        <v>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80"/>
      <c r="BY39" s="78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80"/>
      <c r="CT39" s="78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80"/>
    </row>
    <row r="40" spans="1:118" s="13" customFormat="1" ht="15.75" x14ac:dyDescent="0.25">
      <c r="A40" s="14"/>
      <c r="B40" s="71" t="s">
        <v>16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65"/>
      <c r="BD40" s="72">
        <f>BD37+BD34+BD33+BD15</f>
        <v>33150000</v>
      </c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4"/>
      <c r="BY40" s="72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4"/>
      <c r="CT40" s="75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7"/>
    </row>
    <row r="41" spans="1:118" s="13" customFormat="1" ht="15.75" x14ac:dyDescent="0.25">
      <c r="A41" s="14"/>
      <c r="B41" s="71" t="s">
        <v>46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65"/>
      <c r="BD41" s="72">
        <f>BD7+BD13-BD40</f>
        <v>30602198</v>
      </c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4"/>
      <c r="BY41" s="72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4"/>
      <c r="CT41" s="75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7"/>
    </row>
    <row r="45" spans="1:118" s="63" customFormat="1" ht="15.75" x14ac:dyDescent="0.25">
      <c r="A45" s="136" t="s">
        <v>30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66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66"/>
      <c r="BD45" s="134" t="s">
        <v>40</v>
      </c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30"/>
    </row>
    <row r="46" spans="1:118" s="63" customFormat="1" ht="15.75" x14ac:dyDescent="0.25"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66"/>
      <c r="AA46" s="130" t="s">
        <v>31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66"/>
      <c r="BB46" s="130" t="s">
        <v>32</v>
      </c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</row>
    <row r="47" spans="1:118" s="63" customFormat="1" ht="15.75" x14ac:dyDescent="0.25">
      <c r="BY47" s="30"/>
    </row>
    <row r="48" spans="1:118" s="63" customFormat="1" ht="15.75" x14ac:dyDescent="0.25">
      <c r="B48" s="31" t="s">
        <v>33</v>
      </c>
      <c r="C48" s="133"/>
      <c r="D48" s="133"/>
      <c r="E48" s="133"/>
      <c r="F48" s="133"/>
      <c r="G48" s="63" t="s">
        <v>33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5">
        <v>20</v>
      </c>
      <c r="AD48" s="135"/>
      <c r="AE48" s="135"/>
      <c r="AF48" s="135"/>
      <c r="AG48" s="135"/>
      <c r="AH48" s="133" t="s">
        <v>52</v>
      </c>
      <c r="AI48" s="133"/>
      <c r="AJ48" s="133"/>
      <c r="AK48" s="63" t="s">
        <v>34</v>
      </c>
      <c r="BY48" s="30"/>
    </row>
    <row r="49" s="24" customFormat="1" x14ac:dyDescent="0.2"/>
  </sheetData>
  <mergeCells count="159">
    <mergeCell ref="O46:Y46"/>
    <mergeCell ref="AA46:AU46"/>
    <mergeCell ref="BB46:CG46"/>
    <mergeCell ref="C48:F48"/>
    <mergeCell ref="J48:AB48"/>
    <mergeCell ref="AC48:AG48"/>
    <mergeCell ref="AH48:AJ48"/>
    <mergeCell ref="B41:BB41"/>
    <mergeCell ref="BD41:BX41"/>
    <mergeCell ref="BY41:CS41"/>
    <mergeCell ref="CT41:DN41"/>
    <mergeCell ref="A45:Y45"/>
    <mergeCell ref="AA45:AU45"/>
    <mergeCell ref="BD45:BX45"/>
    <mergeCell ref="B39:BB39"/>
    <mergeCell ref="BD39:BX39"/>
    <mergeCell ref="BY39:CS39"/>
    <mergeCell ref="CT39:DN39"/>
    <mergeCell ref="B40:BB40"/>
    <mergeCell ref="BD40:BX40"/>
    <mergeCell ref="BY40:CS40"/>
    <mergeCell ref="CT40:DN40"/>
    <mergeCell ref="B37:BB37"/>
    <mergeCell ref="BD37:BX37"/>
    <mergeCell ref="BY37:CS37"/>
    <mergeCell ref="CT37:DN37"/>
    <mergeCell ref="B38:BB38"/>
    <mergeCell ref="BD38:BX38"/>
    <mergeCell ref="BY38:CS38"/>
    <mergeCell ref="CT38:DN38"/>
    <mergeCell ref="B35:BB35"/>
    <mergeCell ref="BD35:BX35"/>
    <mergeCell ref="BY35:CS35"/>
    <mergeCell ref="CT35:DN35"/>
    <mergeCell ref="B36:BB36"/>
    <mergeCell ref="BD36:BX36"/>
    <mergeCell ref="BY36:CS36"/>
    <mergeCell ref="CT36:DN36"/>
    <mergeCell ref="B33:BB33"/>
    <mergeCell ref="BD33:BX33"/>
    <mergeCell ref="BY33:CS33"/>
    <mergeCell ref="CT33:DN33"/>
    <mergeCell ref="B34:BB34"/>
    <mergeCell ref="BD34:BX34"/>
    <mergeCell ref="BY34:CS34"/>
    <mergeCell ref="CT34:DN34"/>
    <mergeCell ref="B31:BB31"/>
    <mergeCell ref="BD31:BX31"/>
    <mergeCell ref="BY31:CS31"/>
    <mergeCell ref="CT31:DN31"/>
    <mergeCell ref="B32:BB32"/>
    <mergeCell ref="BD32:BX32"/>
    <mergeCell ref="BY32:CS32"/>
    <mergeCell ref="CT32:DN32"/>
    <mergeCell ref="B29:BB29"/>
    <mergeCell ref="BD29:BX29"/>
    <mergeCell ref="BY29:CS29"/>
    <mergeCell ref="CT29:DN29"/>
    <mergeCell ref="B30:BB30"/>
    <mergeCell ref="BD30:BX30"/>
    <mergeCell ref="BY30:CS30"/>
    <mergeCell ref="CT30:DN30"/>
    <mergeCell ref="E27:BC27"/>
    <mergeCell ref="BD27:BX27"/>
    <mergeCell ref="BY27:CS27"/>
    <mergeCell ref="CT27:DN27"/>
    <mergeCell ref="B28:BB28"/>
    <mergeCell ref="BD28:BX28"/>
    <mergeCell ref="BY28:CS28"/>
    <mergeCell ref="CT28:DN28"/>
    <mergeCell ref="E25:BC25"/>
    <mergeCell ref="BD25:BX25"/>
    <mergeCell ref="BY25:CS25"/>
    <mergeCell ref="CT25:DN25"/>
    <mergeCell ref="E26:BC26"/>
    <mergeCell ref="BD26:BX26"/>
    <mergeCell ref="BY26:CS26"/>
    <mergeCell ref="CT26:DN26"/>
    <mergeCell ref="E23:BC23"/>
    <mergeCell ref="BD23:BX23"/>
    <mergeCell ref="BY23:CS23"/>
    <mergeCell ref="CT23:DN23"/>
    <mergeCell ref="E24:BC24"/>
    <mergeCell ref="BD24:BX24"/>
    <mergeCell ref="BY24:CS24"/>
    <mergeCell ref="CT24:DN24"/>
    <mergeCell ref="E21:BC21"/>
    <mergeCell ref="BD21:BX21"/>
    <mergeCell ref="BY21:CQ21"/>
    <mergeCell ref="CR21:CS21"/>
    <mergeCell ref="CT21:DN21"/>
    <mergeCell ref="E22:BC22"/>
    <mergeCell ref="BD22:BX22"/>
    <mergeCell ref="BY22:CS22"/>
    <mergeCell ref="CT22:DN22"/>
    <mergeCell ref="E19:BB19"/>
    <mergeCell ref="BD19:BX19"/>
    <mergeCell ref="BY19:CS19"/>
    <mergeCell ref="CT19:DN19"/>
    <mergeCell ref="E20:BC20"/>
    <mergeCell ref="BD20:BX20"/>
    <mergeCell ref="BY20:CS20"/>
    <mergeCell ref="CT20:DN20"/>
    <mergeCell ref="E17:BB17"/>
    <mergeCell ref="BD17:BX17"/>
    <mergeCell ref="BY17:CS17"/>
    <mergeCell ref="CT17:DN17"/>
    <mergeCell ref="E18:BB18"/>
    <mergeCell ref="BD18:BX18"/>
    <mergeCell ref="BY18:CS18"/>
    <mergeCell ref="CT18:DN18"/>
    <mergeCell ref="B15:BB15"/>
    <mergeCell ref="BD15:BX15"/>
    <mergeCell ref="BY15:CS15"/>
    <mergeCell ref="CT15:DN15"/>
    <mergeCell ref="E16:BB16"/>
    <mergeCell ref="BD16:BX16"/>
    <mergeCell ref="BY16:CS16"/>
    <mergeCell ref="CT16:DN16"/>
    <mergeCell ref="B13:BB13"/>
    <mergeCell ref="BD13:BX13"/>
    <mergeCell ref="BY13:CS13"/>
    <mergeCell ref="CT13:DN13"/>
    <mergeCell ref="B14:BB14"/>
    <mergeCell ref="BD14:BX14"/>
    <mergeCell ref="BY14:CS14"/>
    <mergeCell ref="CT14:DN14"/>
    <mergeCell ref="B11:BB11"/>
    <mergeCell ref="BD11:BX11"/>
    <mergeCell ref="BY11:CS11"/>
    <mergeCell ref="CT11:DN11"/>
    <mergeCell ref="B12:BB12"/>
    <mergeCell ref="BD12:BX12"/>
    <mergeCell ref="BY12:CS12"/>
    <mergeCell ref="CT12:DN12"/>
    <mergeCell ref="B8:BB8"/>
    <mergeCell ref="B9:BB9"/>
    <mergeCell ref="BD9:BX9"/>
    <mergeCell ref="BY9:CS9"/>
    <mergeCell ref="CT9:DN9"/>
    <mergeCell ref="B10:BB10"/>
    <mergeCell ref="BD10:BX10"/>
    <mergeCell ref="BY10:CS10"/>
    <mergeCell ref="CT10:DN10"/>
    <mergeCell ref="A6:BC6"/>
    <mergeCell ref="BD6:BX6"/>
    <mergeCell ref="BY6:CS6"/>
    <mergeCell ref="CT6:DN6"/>
    <mergeCell ref="B7:BB7"/>
    <mergeCell ref="BD7:BX7"/>
    <mergeCell ref="BY7:CS7"/>
    <mergeCell ref="CT7:DN7"/>
    <mergeCell ref="A1:BY1"/>
    <mergeCell ref="BG2:BX2"/>
    <mergeCell ref="A4:BC4"/>
    <mergeCell ref="BD4:BX5"/>
    <mergeCell ref="BY4:CS5"/>
    <mergeCell ref="CT4:DN5"/>
    <mergeCell ref="A5:B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0"/>
  <sheetViews>
    <sheetView topLeftCell="A10" workbookViewId="0">
      <selection activeCell="CT37" sqref="CT37:DN37"/>
    </sheetView>
  </sheetViews>
  <sheetFormatPr defaultColWidth="0.85546875" defaultRowHeight="12.75" x14ac:dyDescent="0.2"/>
  <cols>
    <col min="1" max="53" width="0.85546875" style="1"/>
    <col min="54" max="54" width="6.5703125" style="1" customWidth="1"/>
    <col min="55" max="16384" width="0.85546875" style="1"/>
  </cols>
  <sheetData>
    <row r="1" spans="1:139" ht="15.75" x14ac:dyDescent="0.2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Z1" s="1" t="s">
        <v>41</v>
      </c>
    </row>
    <row r="2" spans="1:139" x14ac:dyDescent="0.2">
      <c r="A2" s="1" t="s">
        <v>18</v>
      </c>
      <c r="BD2" s="5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5"/>
      <c r="BZ2" s="1" t="s">
        <v>39</v>
      </c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R2" s="67"/>
      <c r="CS2" s="67"/>
    </row>
    <row r="3" spans="1:139" x14ac:dyDescent="0.2">
      <c r="BZ3" s="1" t="s">
        <v>53</v>
      </c>
    </row>
    <row r="4" spans="1:139" ht="12.75" customHeight="1" x14ac:dyDescent="0.2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66" t="s">
        <v>58</v>
      </c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8"/>
      <c r="BY4" s="166" t="s">
        <v>59</v>
      </c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8"/>
      <c r="CT4" s="166" t="s">
        <v>51</v>
      </c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8"/>
      <c r="DO4" s="123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5"/>
    </row>
    <row r="5" spans="1:139" x14ac:dyDescent="0.2">
      <c r="A5" s="116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8"/>
      <c r="BD5" s="169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1"/>
      <c r="BY5" s="169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1"/>
      <c r="CT5" s="169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1"/>
      <c r="DO5" s="126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8"/>
    </row>
    <row r="6" spans="1:139" x14ac:dyDescent="0.2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8"/>
      <c r="BD6" s="119">
        <v>2</v>
      </c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19">
        <v>2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1"/>
      <c r="CT6" s="119">
        <v>2</v>
      </c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1"/>
      <c r="DO6" s="119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</row>
    <row r="7" spans="1:139" s="13" customFormat="1" x14ac:dyDescent="0.2">
      <c r="A7" s="11"/>
      <c r="B7" s="95" t="s">
        <v>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68"/>
      <c r="BD7" s="111">
        <f>ГО!BD7</f>
        <v>6450762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3"/>
      <c r="BY7" s="111">
        <f>СФ!BD7</f>
        <v>30602198</v>
      </c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3"/>
      <c r="CT7" s="111">
        <f>SUM(BD7:CS7)</f>
        <v>37052960</v>
      </c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3"/>
      <c r="DO7" s="111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3"/>
    </row>
    <row r="8" spans="1:139" x14ac:dyDescent="0.2">
      <c r="A8" s="2"/>
      <c r="B8" s="96" t="s">
        <v>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3"/>
      <c r="BD8" s="6">
        <v>120000</v>
      </c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1"/>
      <c r="BY8" s="6">
        <v>120000</v>
      </c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1"/>
      <c r="CT8" s="6">
        <v>120000</v>
      </c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1"/>
      <c r="DO8" s="6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1"/>
    </row>
    <row r="9" spans="1:139" s="13" customFormat="1" x14ac:dyDescent="0.2">
      <c r="A9" s="11"/>
      <c r="B9" s="95" t="s">
        <v>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68"/>
      <c r="BD9" s="111">
        <f>ГО!BD9</f>
        <v>450000</v>
      </c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3"/>
      <c r="BY9" s="111">
        <f>СФ!BD9</f>
        <v>410000</v>
      </c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3"/>
      <c r="CT9" s="111">
        <f t="shared" ref="CT9:CT12" si="0">SUM(BD9:CS9)</f>
        <v>860000</v>
      </c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3"/>
      <c r="DO9" s="111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3"/>
    </row>
    <row r="10" spans="1:139" s="13" customFormat="1" x14ac:dyDescent="0.2">
      <c r="A10" s="14"/>
      <c r="B10" s="82" t="s">
        <v>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62"/>
      <c r="BD10" s="75">
        <f>ГО!BD10</f>
        <v>13490000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/>
      <c r="BY10" s="75">
        <f>СФ!BD10</f>
        <v>29512000</v>
      </c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  <c r="CT10" s="111">
        <f t="shared" si="0"/>
        <v>43002000</v>
      </c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3"/>
      <c r="DO10" s="111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3"/>
    </row>
    <row r="11" spans="1:139" s="13" customFormat="1" x14ac:dyDescent="0.2">
      <c r="A11" s="14"/>
      <c r="B11" s="82" t="s">
        <v>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62"/>
      <c r="BD11" s="75">
        <f>ГО!BD11</f>
        <v>1500000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4"/>
      <c r="BY11" s="75">
        <f>СФ!BD11</f>
        <v>0</v>
      </c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111">
        <f t="shared" si="0"/>
        <v>1500000</v>
      </c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3"/>
      <c r="DO11" s="111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3"/>
    </row>
    <row r="12" spans="1:139" s="13" customFormat="1" x14ac:dyDescent="0.2">
      <c r="A12" s="14"/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62"/>
      <c r="BD12" s="160">
        <f>ГО!BD12</f>
        <v>1660000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3"/>
      <c r="BY12" s="160">
        <f>СФ!BD12</f>
        <v>3228000</v>
      </c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3"/>
      <c r="CT12" s="174">
        <f t="shared" si="0"/>
        <v>4888000</v>
      </c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6"/>
      <c r="DO12" s="111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3"/>
    </row>
    <row r="13" spans="1:139" s="13" customFormat="1" ht="15.75" x14ac:dyDescent="0.25">
      <c r="A13" s="20"/>
      <c r="B13" s="102" t="s">
        <v>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69"/>
      <c r="BD13" s="72">
        <f>SUM(BD9:BX12)</f>
        <v>17100000</v>
      </c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72">
        <f>SUM(BY9:CS12)</f>
        <v>33150000</v>
      </c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5"/>
      <c r="CT13" s="72">
        <f>SUM(BD13:CS13)</f>
        <v>50250000</v>
      </c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5"/>
      <c r="DO13" s="111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3"/>
    </row>
    <row r="14" spans="1:139" x14ac:dyDescent="0.2">
      <c r="A14" s="2"/>
      <c r="B14" s="96" t="s">
        <v>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22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8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8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8"/>
    </row>
    <row r="15" spans="1:139" s="13" customFormat="1" x14ac:dyDescent="0.2">
      <c r="A15" s="11"/>
      <c r="B15" s="95" t="s">
        <v>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23"/>
      <c r="BD15" s="99">
        <f>SUM(BD17:BX22)</f>
        <v>13640000</v>
      </c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1"/>
      <c r="BY15" s="99">
        <f>SUM(BY17:CS22)</f>
        <v>28628000</v>
      </c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  <c r="CT15" s="99">
        <f>SUM(BD15:CS15)</f>
        <v>42268000</v>
      </c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1"/>
      <c r="DO15" s="111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3"/>
    </row>
    <row r="16" spans="1:139" s="4" customFormat="1" ht="11.25" x14ac:dyDescent="0.2">
      <c r="A16" s="17"/>
      <c r="B16" s="70"/>
      <c r="C16" s="70"/>
      <c r="D16" s="70"/>
      <c r="E16" s="110" t="s">
        <v>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70"/>
      <c r="BD16" s="104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6"/>
      <c r="BY16" s="104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  <c r="CT16" s="104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6"/>
      <c r="DO16" s="104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6"/>
    </row>
    <row r="17" spans="1:139" s="4" customFormat="1" x14ac:dyDescent="0.2">
      <c r="A17" s="9"/>
      <c r="B17" s="10"/>
      <c r="C17" s="10"/>
      <c r="D17" s="10"/>
      <c r="E17" s="103" t="s">
        <v>10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"/>
      <c r="BD17" s="111">
        <f>ГО!BD17</f>
        <v>10309365</v>
      </c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141"/>
      <c r="BY17" s="111">
        <f>СФ!BD17</f>
        <v>11841000</v>
      </c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141"/>
      <c r="CT17" s="111">
        <f>SUM(BD17:CS17)</f>
        <v>22150365</v>
      </c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141"/>
      <c r="DO17" s="138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40"/>
    </row>
    <row r="18" spans="1:139" s="4" customFormat="1" x14ac:dyDescent="0.2">
      <c r="A18" s="9"/>
      <c r="B18" s="10"/>
      <c r="C18" s="10"/>
      <c r="D18" s="10"/>
      <c r="E18" s="85" t="s">
        <v>11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64"/>
      <c r="BD18" s="142">
        <f>ГО!BD18</f>
        <v>0</v>
      </c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>
        <f>СФ!BD18</f>
        <v>220000</v>
      </c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11">
        <f t="shared" ref="CT18:CT33" si="1">SUM(BD18:CS18)</f>
        <v>220000</v>
      </c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141"/>
      <c r="DO18" s="78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80"/>
    </row>
    <row r="19" spans="1:139" s="4" customFormat="1" x14ac:dyDescent="0.2">
      <c r="A19" s="9"/>
      <c r="B19" s="10"/>
      <c r="C19" s="10"/>
      <c r="D19" s="10"/>
      <c r="E19" s="85" t="s">
        <v>12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64"/>
      <c r="BD19" s="75">
        <f>ГО!BD19</f>
        <v>700000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4"/>
      <c r="BY19" s="75">
        <f>СФ!BD19</f>
        <v>970000</v>
      </c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4"/>
      <c r="CT19" s="111">
        <f t="shared" si="1"/>
        <v>1670000</v>
      </c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141"/>
      <c r="DO19" s="78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80"/>
    </row>
    <row r="20" spans="1:139" s="4" customFormat="1" ht="22.5" customHeight="1" x14ac:dyDescent="0.2">
      <c r="A20" s="9"/>
      <c r="B20" s="10"/>
      <c r="C20" s="10"/>
      <c r="D20" s="10"/>
      <c r="E20" s="85" t="s">
        <v>17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75">
        <f>ГО!BD20</f>
        <v>200000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75">
        <f>СФ!BD20</f>
        <v>986000</v>
      </c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4"/>
      <c r="CT20" s="111">
        <f t="shared" si="1"/>
        <v>1186000</v>
      </c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141"/>
      <c r="DO20" s="78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80"/>
    </row>
    <row r="21" spans="1:139" s="4" customFormat="1" x14ac:dyDescent="0.2">
      <c r="A21" s="9"/>
      <c r="B21" s="10"/>
      <c r="C21" s="10"/>
      <c r="D21" s="10"/>
      <c r="E21" s="85" t="s">
        <v>13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75">
        <f>ГО!BD21</f>
        <v>100000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4"/>
      <c r="BY21" s="75">
        <f>СФ!BD21</f>
        <v>467000</v>
      </c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4"/>
      <c r="CT21" s="111">
        <f t="shared" si="1"/>
        <v>567000</v>
      </c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141"/>
      <c r="DO21" s="78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80"/>
    </row>
    <row r="22" spans="1:139" s="4" customFormat="1" x14ac:dyDescent="0.2">
      <c r="A22" s="9"/>
      <c r="B22" s="10"/>
      <c r="C22" s="10"/>
      <c r="D22" s="10"/>
      <c r="E22" s="137" t="s">
        <v>14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92">
        <f>SUM(BD23:BX32)</f>
        <v>2330635</v>
      </c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4"/>
      <c r="BY22" s="92">
        <f>SUM(BY23:CS33)</f>
        <v>14144000</v>
      </c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4"/>
      <c r="CT22" s="111">
        <f t="shared" si="1"/>
        <v>16474635</v>
      </c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141"/>
      <c r="DO22" s="92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4"/>
    </row>
    <row r="23" spans="1:139" s="4" customFormat="1" x14ac:dyDescent="0.2">
      <c r="A23" s="9"/>
      <c r="B23" s="10"/>
      <c r="C23" s="10"/>
      <c r="D23" s="10"/>
      <c r="E23" s="85" t="s">
        <v>21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78">
        <f>ГО!BD23</f>
        <v>235000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80"/>
      <c r="BY23" s="78">
        <f>СФ!BD23</f>
        <v>356000</v>
      </c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80"/>
      <c r="CT23" s="138">
        <f t="shared" si="1"/>
        <v>591000</v>
      </c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8"/>
      <c r="DO23" s="78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80"/>
    </row>
    <row r="24" spans="1:139" s="4" customFormat="1" x14ac:dyDescent="0.2">
      <c r="A24" s="9"/>
      <c r="B24" s="10"/>
      <c r="C24" s="10"/>
      <c r="D24" s="10"/>
      <c r="E24" s="85" t="s">
        <v>22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78">
        <f>ГО!BD24</f>
        <v>155000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80"/>
      <c r="BY24" s="78">
        <f>СФ!BD24</f>
        <v>65000</v>
      </c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80"/>
      <c r="CT24" s="138">
        <f t="shared" si="1"/>
        <v>220000</v>
      </c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8"/>
      <c r="DO24" s="78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80"/>
    </row>
    <row r="25" spans="1:139" s="4" customFormat="1" x14ac:dyDescent="0.2">
      <c r="A25" s="9"/>
      <c r="B25" s="10"/>
      <c r="C25" s="10"/>
      <c r="D25" s="10"/>
      <c r="E25" s="85" t="s">
        <v>29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78">
        <f>ГО!BD25</f>
        <v>149300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80"/>
      <c r="BY25" s="78">
        <f>СФ!BD25</f>
        <v>170000</v>
      </c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138">
        <f t="shared" si="1"/>
        <v>319300</v>
      </c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8"/>
      <c r="DO25" s="78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80"/>
    </row>
    <row r="26" spans="1:139" s="4" customFormat="1" x14ac:dyDescent="0.2">
      <c r="A26" s="9"/>
      <c r="B26" s="10"/>
      <c r="C26" s="10"/>
      <c r="D26" s="10"/>
      <c r="E26" s="85" t="s">
        <v>23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78">
        <f>ГО!BD26</f>
        <v>200000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80"/>
      <c r="BY26" s="78">
        <f>СФ!BD26</f>
        <v>185000</v>
      </c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80"/>
      <c r="CT26" s="138">
        <f t="shared" si="1"/>
        <v>385000</v>
      </c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8"/>
      <c r="DO26" s="78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80"/>
    </row>
    <row r="27" spans="1:139" s="4" customFormat="1" x14ac:dyDescent="0.2">
      <c r="A27" s="9"/>
      <c r="B27" s="10"/>
      <c r="C27" s="10"/>
      <c r="D27" s="10"/>
      <c r="E27" s="85" t="s">
        <v>24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78">
        <f>ГО!BD27</f>
        <v>100000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0"/>
      <c r="BY27" s="78">
        <f>СФ!BD27</f>
        <v>180000</v>
      </c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80"/>
      <c r="CT27" s="138">
        <f t="shared" si="1"/>
        <v>280000</v>
      </c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8"/>
      <c r="DO27" s="78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80"/>
    </row>
    <row r="28" spans="1:139" s="4" customFormat="1" x14ac:dyDescent="0.2">
      <c r="A28" s="25"/>
      <c r="B28" s="81" t="s">
        <v>28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59"/>
      <c r="BD28" s="78">
        <f>ГО!BD28</f>
        <v>303923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80"/>
      <c r="BY28" s="78">
        <f>СФ!BD28</f>
        <v>358000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138">
        <f t="shared" si="1"/>
        <v>661923</v>
      </c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8"/>
      <c r="DO28" s="78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80"/>
    </row>
    <row r="29" spans="1:139" s="4" customFormat="1" x14ac:dyDescent="0.2">
      <c r="A29" s="25"/>
      <c r="B29" s="81" t="s">
        <v>25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59"/>
      <c r="BD29" s="78">
        <f>ГО!BD29</f>
        <v>120000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/>
      <c r="BY29" s="78">
        <v>0</v>
      </c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138">
        <f t="shared" si="1"/>
        <v>120000</v>
      </c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8"/>
      <c r="DO29" s="78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80"/>
    </row>
    <row r="30" spans="1:139" s="4" customFormat="1" x14ac:dyDescent="0.2">
      <c r="A30" s="25"/>
      <c r="B30" s="81" t="s">
        <v>35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59"/>
      <c r="BD30" s="78">
        <f>ГО!BD30</f>
        <v>467412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80"/>
      <c r="BY30" s="78">
        <f>СФ!BD30</f>
        <v>0</v>
      </c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80"/>
      <c r="CT30" s="138">
        <f t="shared" si="1"/>
        <v>467412</v>
      </c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8"/>
      <c r="DO30" s="78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80"/>
    </row>
    <row r="31" spans="1:139" s="4" customFormat="1" x14ac:dyDescent="0.2">
      <c r="A31" s="25"/>
      <c r="B31" s="81" t="s">
        <v>36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59"/>
      <c r="BD31" s="78">
        <f>ГО!BD31</f>
        <v>100000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80"/>
      <c r="BY31" s="78">
        <f>СФ!BD31</f>
        <v>93000</v>
      </c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80"/>
      <c r="CT31" s="138">
        <f t="shared" si="1"/>
        <v>193000</v>
      </c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8"/>
      <c r="DO31" s="78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80"/>
    </row>
    <row r="32" spans="1:139" s="4" customFormat="1" x14ac:dyDescent="0.2">
      <c r="A32" s="25"/>
      <c r="B32" s="81" t="s">
        <v>26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59"/>
      <c r="BD32" s="78">
        <f>ГО!BD32</f>
        <v>500000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80"/>
      <c r="BY32" s="78">
        <f>СФ!BD32</f>
        <v>11737000</v>
      </c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0"/>
      <c r="CT32" s="138">
        <f t="shared" si="1"/>
        <v>12237000</v>
      </c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8"/>
      <c r="DO32" s="78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80"/>
    </row>
    <row r="33" spans="1:139" s="4" customFormat="1" x14ac:dyDescent="0.2">
      <c r="A33" s="25"/>
      <c r="B33" s="81" t="s">
        <v>57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59"/>
      <c r="BD33" s="78">
        <v>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80"/>
      <c r="BY33" s="78">
        <f>СФ!BD29</f>
        <v>1000000</v>
      </c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80"/>
      <c r="CT33" s="138">
        <f t="shared" si="1"/>
        <v>1000000</v>
      </c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8"/>
      <c r="DO33" s="78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80"/>
    </row>
    <row r="34" spans="1:139" s="13" customFormat="1" x14ac:dyDescent="0.2">
      <c r="A34" s="14"/>
      <c r="B34" s="131" t="s">
        <v>15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62"/>
      <c r="BD34" s="75">
        <f>ГО!BD33</f>
        <v>600000</v>
      </c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7"/>
      <c r="BY34" s="75">
        <f>СФ!BD33</f>
        <v>935000</v>
      </c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7"/>
      <c r="CT34" s="111">
        <f t="shared" ref="CT34:CT40" si="2">SUM(BD34:CS34)</f>
        <v>1535000</v>
      </c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141"/>
      <c r="DO34" s="75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7"/>
    </row>
    <row r="35" spans="1:139" s="13" customFormat="1" x14ac:dyDescent="0.2">
      <c r="A35" s="14"/>
      <c r="B35" s="82" t="s">
        <v>5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62"/>
      <c r="BD35" s="75">
        <f>SUM(BD36:BX37)</f>
        <v>1200000</v>
      </c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7"/>
      <c r="BY35" s="75">
        <f>SUM(BY36:CS37)</f>
        <v>940000</v>
      </c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7"/>
      <c r="CT35" s="111">
        <f t="shared" si="2"/>
        <v>2140000</v>
      </c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141"/>
      <c r="DO35" s="75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7"/>
    </row>
    <row r="36" spans="1:139" s="4" customFormat="1" x14ac:dyDescent="0.2">
      <c r="A36" s="25"/>
      <c r="B36" s="81" t="s">
        <v>44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59"/>
      <c r="BD36" s="78">
        <f>ГО!BD35</f>
        <v>700000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80"/>
      <c r="BY36" s="78">
        <f>СФ!BD35</f>
        <v>205000</v>
      </c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80"/>
      <c r="CT36" s="138">
        <f t="shared" si="2"/>
        <v>905000</v>
      </c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8"/>
      <c r="DO36" s="78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80"/>
    </row>
    <row r="37" spans="1:139" s="4" customFormat="1" x14ac:dyDescent="0.2">
      <c r="A37" s="25"/>
      <c r="B37" s="81" t="s">
        <v>27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59"/>
      <c r="BD37" s="78">
        <f>ГО!BD36</f>
        <v>500000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80"/>
      <c r="BY37" s="78">
        <f>СФ!BD36</f>
        <v>735000</v>
      </c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80"/>
      <c r="CT37" s="138">
        <f t="shared" si="2"/>
        <v>1235000</v>
      </c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8"/>
      <c r="DO37" s="78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80"/>
    </row>
    <row r="38" spans="1:139" s="13" customFormat="1" x14ac:dyDescent="0.2">
      <c r="A38" s="14"/>
      <c r="B38" s="82" t="s">
        <v>20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62"/>
      <c r="BD38" s="160">
        <f>ГО!BD37</f>
        <v>1660000</v>
      </c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2"/>
      <c r="BY38" s="160">
        <f>SUM(BY39:CS40)</f>
        <v>2647000</v>
      </c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2"/>
      <c r="CT38" s="174">
        <f t="shared" si="2"/>
        <v>4307000</v>
      </c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3"/>
      <c r="DO38" s="75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7"/>
    </row>
    <row r="39" spans="1:139" s="4" customFormat="1" x14ac:dyDescent="0.2">
      <c r="A39" s="25"/>
      <c r="B39" s="81" t="s">
        <v>37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59"/>
      <c r="BD39" s="163">
        <f>ГО!BD38</f>
        <v>1660000</v>
      </c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5"/>
      <c r="BY39" s="163">
        <f>СФ!BD38</f>
        <v>2647000</v>
      </c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5"/>
      <c r="CT39" s="179">
        <f t="shared" si="2"/>
        <v>4307000</v>
      </c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1"/>
      <c r="DO39" s="78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80"/>
    </row>
    <row r="40" spans="1:139" s="4" customFormat="1" x14ac:dyDescent="0.2">
      <c r="A40" s="25"/>
      <c r="B40" s="81" t="s">
        <v>38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59"/>
      <c r="BD40" s="163">
        <v>0</v>
      </c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5"/>
      <c r="BY40" s="163">
        <v>0</v>
      </c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5"/>
      <c r="CT40" s="179">
        <f t="shared" si="2"/>
        <v>0</v>
      </c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1"/>
      <c r="DO40" s="78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80"/>
    </row>
    <row r="41" spans="1:139" s="13" customFormat="1" ht="15.75" x14ac:dyDescent="0.25">
      <c r="A41" s="14"/>
      <c r="B41" s="71" t="s">
        <v>16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65"/>
      <c r="BD41" s="72">
        <f>BD38+BD35+BD34+BD15</f>
        <v>17100000</v>
      </c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4"/>
      <c r="BY41" s="72">
        <f>BY38+BY35+BY34+BY15</f>
        <v>33150000</v>
      </c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4"/>
      <c r="CT41" s="72">
        <f>SUM(BD41:CS41)</f>
        <v>50250000</v>
      </c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4"/>
      <c r="DO41" s="75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7"/>
    </row>
    <row r="42" spans="1:139" s="13" customFormat="1" ht="15.75" x14ac:dyDescent="0.25">
      <c r="A42" s="14"/>
      <c r="B42" s="71" t="s">
        <v>46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65"/>
      <c r="BD42" s="72">
        <f>BD7+BD13-BD41</f>
        <v>6450762</v>
      </c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4"/>
      <c r="BY42" s="72">
        <f>BY7+BY13-BY41</f>
        <v>30602198</v>
      </c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4"/>
      <c r="CT42" s="72">
        <f>SUM(BD42:CS42)</f>
        <v>37052960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4"/>
      <c r="DO42" s="75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7"/>
    </row>
    <row r="46" spans="1:139" s="63" customFormat="1" ht="15.75" x14ac:dyDescent="0.25">
      <c r="A46" s="136" t="s">
        <v>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66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66"/>
      <c r="BD46" s="134" t="s">
        <v>40</v>
      </c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30"/>
    </row>
    <row r="47" spans="1:139" s="63" customFormat="1" ht="15.75" x14ac:dyDescent="0.25"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66"/>
      <c r="AA47" s="130" t="s">
        <v>31</v>
      </c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66"/>
      <c r="BB47" s="130" t="s">
        <v>32</v>
      </c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</row>
    <row r="48" spans="1:139" s="63" customFormat="1" ht="15.75" x14ac:dyDescent="0.25">
      <c r="BY48" s="30"/>
    </row>
    <row r="49" spans="2:77" s="63" customFormat="1" ht="15.75" x14ac:dyDescent="0.25">
      <c r="B49" s="31" t="s">
        <v>33</v>
      </c>
      <c r="C49" s="133"/>
      <c r="D49" s="133"/>
      <c r="E49" s="133"/>
      <c r="F49" s="133"/>
      <c r="G49" s="63" t="s">
        <v>33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5">
        <v>20</v>
      </c>
      <c r="AD49" s="135"/>
      <c r="AE49" s="135"/>
      <c r="AF49" s="135"/>
      <c r="AG49" s="135"/>
      <c r="AH49" s="133" t="s">
        <v>52</v>
      </c>
      <c r="AI49" s="133"/>
      <c r="AJ49" s="133"/>
      <c r="AK49" s="63" t="s">
        <v>34</v>
      </c>
      <c r="BY49" s="30"/>
    </row>
    <row r="50" spans="2:77" s="24" customFormat="1" x14ac:dyDescent="0.2"/>
  </sheetData>
  <mergeCells count="199">
    <mergeCell ref="B33:BB33"/>
    <mergeCell ref="BD33:BX33"/>
    <mergeCell ref="BY33:CS33"/>
    <mergeCell ref="CT33:DN33"/>
    <mergeCell ref="DO33:EI33"/>
    <mergeCell ref="BY22:CS22"/>
    <mergeCell ref="BY23:CS23"/>
    <mergeCell ref="BY24:CS24"/>
    <mergeCell ref="BY25:CS25"/>
    <mergeCell ref="BY26:CS26"/>
    <mergeCell ref="BY27:CS27"/>
    <mergeCell ref="CT31:DN31"/>
    <mergeCell ref="DO31:EI31"/>
    <mergeCell ref="CT32:DN32"/>
    <mergeCell ref="DO32:EI32"/>
    <mergeCell ref="CT29:DN29"/>
    <mergeCell ref="DO29:EI29"/>
    <mergeCell ref="CT30:DN30"/>
    <mergeCell ref="DO30:EI30"/>
    <mergeCell ref="BY30:CS30"/>
    <mergeCell ref="E27:BC27"/>
    <mergeCell ref="BD27:BX27"/>
    <mergeCell ref="CT27:DN27"/>
    <mergeCell ref="B31:BB31"/>
    <mergeCell ref="BD31:BX31"/>
    <mergeCell ref="B32:BB32"/>
    <mergeCell ref="BD32:BX32"/>
    <mergeCell ref="BY31:CS31"/>
    <mergeCell ref="BY32:CS32"/>
    <mergeCell ref="B29:BB29"/>
    <mergeCell ref="BD29:BX29"/>
    <mergeCell ref="B30:BB30"/>
    <mergeCell ref="BD30:BX30"/>
    <mergeCell ref="BY29:CS29"/>
    <mergeCell ref="C49:F49"/>
    <mergeCell ref="J49:AB49"/>
    <mergeCell ref="AC49:AG49"/>
    <mergeCell ref="AH49:AJ49"/>
    <mergeCell ref="B42:BB42"/>
    <mergeCell ref="BD42:BX42"/>
    <mergeCell ref="CT42:DN42"/>
    <mergeCell ref="DO42:EI42"/>
    <mergeCell ref="A46:Y46"/>
    <mergeCell ref="AA46:AU46"/>
    <mergeCell ref="BD46:BX46"/>
    <mergeCell ref="BY42:CS42"/>
    <mergeCell ref="O47:Y47"/>
    <mergeCell ref="AA47:AU47"/>
    <mergeCell ref="BB47:CG47"/>
    <mergeCell ref="CT40:DN40"/>
    <mergeCell ref="DO40:EI40"/>
    <mergeCell ref="B41:BB41"/>
    <mergeCell ref="BD41:BX41"/>
    <mergeCell ref="CT41:DN41"/>
    <mergeCell ref="DO41:EI41"/>
    <mergeCell ref="BY40:CS40"/>
    <mergeCell ref="BY41:CS41"/>
    <mergeCell ref="B38:BB38"/>
    <mergeCell ref="BD38:BX38"/>
    <mergeCell ref="CT38:DN38"/>
    <mergeCell ref="DO38:EI38"/>
    <mergeCell ref="B39:BB39"/>
    <mergeCell ref="BD39:BX39"/>
    <mergeCell ref="CT39:DN39"/>
    <mergeCell ref="DO39:EI39"/>
    <mergeCell ref="BY38:CS38"/>
    <mergeCell ref="BY39:CS39"/>
    <mergeCell ref="B40:BB40"/>
    <mergeCell ref="BD40:BX40"/>
    <mergeCell ref="CT36:DN36"/>
    <mergeCell ref="DO36:EI36"/>
    <mergeCell ref="B37:BB37"/>
    <mergeCell ref="BD37:BX37"/>
    <mergeCell ref="CT37:DN37"/>
    <mergeCell ref="DO37:EI37"/>
    <mergeCell ref="BY36:CS36"/>
    <mergeCell ref="BY37:CS37"/>
    <mergeCell ref="B34:BB34"/>
    <mergeCell ref="BD34:BX34"/>
    <mergeCell ref="CT34:DN34"/>
    <mergeCell ref="DO34:EI34"/>
    <mergeCell ref="B35:BB35"/>
    <mergeCell ref="BD35:BX35"/>
    <mergeCell ref="CT35:DN35"/>
    <mergeCell ref="DO35:EI35"/>
    <mergeCell ref="BY34:CS34"/>
    <mergeCell ref="BY35:CS35"/>
    <mergeCell ref="B36:BB36"/>
    <mergeCell ref="BD36:BX36"/>
    <mergeCell ref="DO27:EI27"/>
    <mergeCell ref="B28:BB28"/>
    <mergeCell ref="BD28:BX28"/>
    <mergeCell ref="CT28:DN28"/>
    <mergeCell ref="DO28:EI28"/>
    <mergeCell ref="BY28:CS28"/>
    <mergeCell ref="E25:BC25"/>
    <mergeCell ref="BD25:BX25"/>
    <mergeCell ref="CT25:DN25"/>
    <mergeCell ref="DO25:EI25"/>
    <mergeCell ref="E26:BC26"/>
    <mergeCell ref="BD26:BX26"/>
    <mergeCell ref="CT26:DN26"/>
    <mergeCell ref="DO26:EI26"/>
    <mergeCell ref="E23:BC23"/>
    <mergeCell ref="BD23:BX23"/>
    <mergeCell ref="CT23:DN23"/>
    <mergeCell ref="DO23:EI23"/>
    <mergeCell ref="E24:BC24"/>
    <mergeCell ref="BD24:BX24"/>
    <mergeCell ref="CT24:DN24"/>
    <mergeCell ref="DO24:EI24"/>
    <mergeCell ref="E21:BC21"/>
    <mergeCell ref="BD21:BX21"/>
    <mergeCell ref="DO21:EI21"/>
    <mergeCell ref="E22:BC22"/>
    <mergeCell ref="BD22:BX22"/>
    <mergeCell ref="CT22:DN22"/>
    <mergeCell ref="DO22:EI22"/>
    <mergeCell ref="BY21:CS21"/>
    <mergeCell ref="CT21:DN21"/>
    <mergeCell ref="E19:BB19"/>
    <mergeCell ref="BD19:BX19"/>
    <mergeCell ref="CT19:DN19"/>
    <mergeCell ref="DO19:EI19"/>
    <mergeCell ref="E20:BC20"/>
    <mergeCell ref="BD20:BX20"/>
    <mergeCell ref="CT20:DN20"/>
    <mergeCell ref="DO20:EI20"/>
    <mergeCell ref="BY19:CS19"/>
    <mergeCell ref="BY20:CS20"/>
    <mergeCell ref="E17:BB17"/>
    <mergeCell ref="BD17:BX17"/>
    <mergeCell ref="CT17:DN17"/>
    <mergeCell ref="DO17:EI17"/>
    <mergeCell ref="E18:BB18"/>
    <mergeCell ref="BD18:BX18"/>
    <mergeCell ref="CT18:DN18"/>
    <mergeCell ref="DO18:EI18"/>
    <mergeCell ref="BY17:CS17"/>
    <mergeCell ref="BY18:CS18"/>
    <mergeCell ref="B15:BB15"/>
    <mergeCell ref="BD15:BX15"/>
    <mergeCell ref="CT15:DN15"/>
    <mergeCell ref="DO15:EI15"/>
    <mergeCell ref="E16:BB16"/>
    <mergeCell ref="BD16:BX16"/>
    <mergeCell ref="CT16:DN16"/>
    <mergeCell ref="DO16:EI16"/>
    <mergeCell ref="BY16:CS16"/>
    <mergeCell ref="BY15:CS15"/>
    <mergeCell ref="B14:BB14"/>
    <mergeCell ref="BD14:BX14"/>
    <mergeCell ref="CT14:DN14"/>
    <mergeCell ref="DO14:EI14"/>
    <mergeCell ref="B11:BB11"/>
    <mergeCell ref="BD11:BX11"/>
    <mergeCell ref="CT11:DN11"/>
    <mergeCell ref="DO11:EI11"/>
    <mergeCell ref="B12:BB12"/>
    <mergeCell ref="BD12:BX12"/>
    <mergeCell ref="CT12:DN12"/>
    <mergeCell ref="DO12:EI12"/>
    <mergeCell ref="BY11:CS11"/>
    <mergeCell ref="BY12:CS12"/>
    <mergeCell ref="BY13:CS13"/>
    <mergeCell ref="BY14:CS14"/>
    <mergeCell ref="B10:BB10"/>
    <mergeCell ref="BD10:BX10"/>
    <mergeCell ref="CT10:DN10"/>
    <mergeCell ref="DO10:EI10"/>
    <mergeCell ref="BY9:CS9"/>
    <mergeCell ref="B13:BB13"/>
    <mergeCell ref="BD13:BX13"/>
    <mergeCell ref="CT13:DN13"/>
    <mergeCell ref="DO13:EI13"/>
    <mergeCell ref="BY10:CS10"/>
    <mergeCell ref="B7:BB7"/>
    <mergeCell ref="BD7:BX7"/>
    <mergeCell ref="CT7:DN7"/>
    <mergeCell ref="DO7:EI7"/>
    <mergeCell ref="BY6:CS6"/>
    <mergeCell ref="BY7:CS7"/>
    <mergeCell ref="B8:BB8"/>
    <mergeCell ref="B9:BB9"/>
    <mergeCell ref="BD9:BX9"/>
    <mergeCell ref="CT9:DN9"/>
    <mergeCell ref="DO9:EI9"/>
    <mergeCell ref="A1:BC1"/>
    <mergeCell ref="BG2:BX2"/>
    <mergeCell ref="A4:BC4"/>
    <mergeCell ref="BD4:BX5"/>
    <mergeCell ref="CT4:DN5"/>
    <mergeCell ref="DO4:EI5"/>
    <mergeCell ref="A5:BC5"/>
    <mergeCell ref="BY4:CS5"/>
    <mergeCell ref="A6:BC6"/>
    <mergeCell ref="BD6:BX6"/>
    <mergeCell ref="CT6:DN6"/>
    <mergeCell ref="DO6:E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Смета готовая</vt:lpstr>
      <vt:lpstr>ГО</vt:lpstr>
      <vt:lpstr>СФ</vt:lpstr>
      <vt:lpstr>ИТОГО</vt:lpstr>
    </vt:vector>
  </TitlesOfParts>
  <Company>NPO VMI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User</cp:lastModifiedBy>
  <cp:lastPrinted>2021-05-19T09:42:52Z</cp:lastPrinted>
  <dcterms:created xsi:type="dcterms:W3CDTF">2003-08-18T12:47:34Z</dcterms:created>
  <dcterms:modified xsi:type="dcterms:W3CDTF">2021-05-26T12:21:02Z</dcterms:modified>
</cp:coreProperties>
</file>