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60" yWindow="1545" windowWidth="13695" windowHeight="706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T41" i="2"/>
  <c r="BY41"/>
  <c r="BD7"/>
  <c r="BD41"/>
  <c r="BD35"/>
  <c r="BD32"/>
  <c r="BD31"/>
  <c r="BD27"/>
  <c r="BD26"/>
  <c r="BD25"/>
  <c r="BD24"/>
  <c r="BD23"/>
  <c r="BF21"/>
  <c r="BD20"/>
  <c r="BD19"/>
  <c r="BD17"/>
  <c r="BY40"/>
  <c r="CT7" l="1"/>
  <c r="CT21"/>
  <c r="CT18"/>
  <c r="CT31"/>
  <c r="CT30"/>
  <c r="BY22" l="1"/>
  <c r="BY15" s="1"/>
  <c r="BY13"/>
  <c r="BD37" l="1"/>
  <c r="CT38" l="1"/>
  <c r="BD34" l="1"/>
  <c r="BD22" l="1"/>
  <c r="BD15" s="1"/>
  <c r="BD40" s="1"/>
  <c r="BD13"/>
  <c r="CT13" s="1"/>
  <c r="CT33"/>
  <c r="CT36"/>
  <c r="CT32"/>
  <c r="CT29"/>
  <c r="CT28"/>
  <c r="CT26"/>
  <c r="CT25"/>
  <c r="CT24"/>
  <c r="CT20"/>
  <c r="CT19"/>
  <c r="CT17"/>
  <c r="CT37"/>
  <c r="CT23"/>
  <c r="CT27"/>
  <c r="CT10"/>
  <c r="CT11"/>
  <c r="CT12"/>
  <c r="CT9"/>
  <c r="CT34"/>
  <c r="CT35"/>
  <c r="CT22" l="1"/>
  <c r="CT40"/>
  <c r="CT15" l="1"/>
</calcChain>
</file>

<file path=xl/sharedStrings.xml><?xml version="1.0" encoding="utf-8"?>
<sst xmlns="http://schemas.openxmlformats.org/spreadsheetml/2006/main" count="53" uniqueCount="51">
  <si>
    <t>Показатель</t>
  </si>
  <si>
    <t>наименование</t>
  </si>
  <si>
    <t>Поступило средств</t>
  </si>
  <si>
    <t>Вступительные взносы</t>
  </si>
  <si>
    <t>Членские взносы</t>
  </si>
  <si>
    <t>Прочие</t>
  </si>
  <si>
    <t>Всего поступило средств</t>
  </si>
  <si>
    <t>Использовано средств</t>
  </si>
  <si>
    <t>в том числе:</t>
  </si>
  <si>
    <t>Расходы на содержание аппарата управления</t>
  </si>
  <si>
    <t>расходы, связанные с оплатой труда (включая начисления)</t>
  </si>
  <si>
    <t>выплаты, не связанные с оплатой труда</t>
  </si>
  <si>
    <t>расходы на служебные командировки и деловые поездки</t>
  </si>
  <si>
    <t>ремонт основных средств и иного имущества</t>
  </si>
  <si>
    <t>прочие</t>
  </si>
  <si>
    <t>Приобретение основных средств, инвентаря и иного имущества</t>
  </si>
  <si>
    <t>Всего использовано средств</t>
  </si>
  <si>
    <t>содержание помещений, зданий, автомобильного транспорта и иного имущества (кроме ремонта)</t>
  </si>
  <si>
    <r>
      <t>Единица измерения:</t>
    </r>
    <r>
      <rPr>
        <sz val="10"/>
        <rFont val="Times New Roman"/>
        <family val="1"/>
        <charset val="204"/>
      </rPr>
      <t xml:space="preserve"> руб.</t>
    </r>
  </si>
  <si>
    <t>Целевые взносы</t>
  </si>
  <si>
    <t>Оплата в НОСТРОЙ (Расходы на целевые мероприятия)</t>
  </si>
  <si>
    <t>услуги связи</t>
  </si>
  <si>
    <t>услуги банка</t>
  </si>
  <si>
    <t>представительские расходы</t>
  </si>
  <si>
    <t>повышение квалификации</t>
  </si>
  <si>
    <t>проверка аудитора</t>
  </si>
  <si>
    <t>оплата услуг, работ, агентских вознагрождений</t>
  </si>
  <si>
    <t>непредвиденные расходы</t>
  </si>
  <si>
    <t>ПО, сопровождение 1С, аренда ПО</t>
  </si>
  <si>
    <t>канцелярские товары</t>
  </si>
  <si>
    <t>Руководитель</t>
  </si>
  <si>
    <t>(подпись)</t>
  </si>
  <si>
    <t>(расшифровка подписи)</t>
  </si>
  <si>
    <t>"</t>
  </si>
  <si>
    <t xml:space="preserve"> г.</t>
  </si>
  <si>
    <t>налог на имущество, прочие налоги</t>
  </si>
  <si>
    <t>почтовые расходы</t>
  </si>
  <si>
    <t>уплаты членских взносов в НОСТРОЙ</t>
  </si>
  <si>
    <t>уплаты целевого взноса на обеспечение НРС</t>
  </si>
  <si>
    <t>Общего собрания членов Ассоциации "ЭкоСтрой"</t>
  </si>
  <si>
    <t>ИТОГО планируемое в 2019 г.</t>
  </si>
  <si>
    <t>Скрылов А.В.</t>
  </si>
  <si>
    <t>Приложение №       к протоколу ежегодного</t>
  </si>
  <si>
    <t>Смета Ассоциации "ЭкоСтрой" на 2020 г.</t>
  </si>
  <si>
    <t>ИТОГО планируемое в 2020 г.</t>
  </si>
  <si>
    <t>% к 2019 г.</t>
  </si>
  <si>
    <t>№ __ от ___ _______ 2020 года</t>
  </si>
  <si>
    <t>информационные услуги</t>
  </si>
  <si>
    <t>Остаток средств на начало периода</t>
  </si>
  <si>
    <t>Остаток средств на конец периода</t>
  </si>
  <si>
    <t>20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</si>
</sst>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2" fillId="0" borderId="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 applyAlignment="1">
      <alignment wrapText="1"/>
    </xf>
    <xf numFmtId="0" fontId="3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8" xfId="0" applyFont="1" applyBorder="1"/>
    <xf numFmtId="0" fontId="1" fillId="0" borderId="0" xfId="0" applyFont="1" applyBorder="1"/>
    <xf numFmtId="0" fontId="4" fillId="0" borderId="6" xfId="0" applyFont="1" applyBorder="1"/>
    <xf numFmtId="0" fontId="4" fillId="0" borderId="7" xfId="0" applyFont="1" applyBorder="1"/>
    <xf numFmtId="49" fontId="1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4" fillId="0" borderId="7" xfId="0" applyFont="1" applyBorder="1"/>
    <xf numFmtId="0" fontId="4" fillId="0" borderId="7" xfId="0" applyFont="1" applyBorder="1"/>
    <xf numFmtId="0" fontId="3" fillId="0" borderId="5" xfId="0" applyFont="1" applyBorder="1"/>
    <xf numFmtId="0" fontId="2" fillId="0" borderId="7" xfId="0" applyFont="1" applyBorder="1"/>
    <xf numFmtId="0" fontId="2" fillId="0" borderId="7" xfId="0" applyFont="1" applyBorder="1"/>
    <xf numFmtId="4" fontId="2" fillId="0" borderId="6" xfId="0" applyNumberFormat="1" applyFont="1" applyBorder="1" applyAlignment="1">
      <alignment horizontal="center"/>
    </xf>
    <xf numFmtId="0" fontId="7" fillId="0" borderId="7" xfId="0" applyFont="1" applyBorder="1" applyAlignment="1"/>
    <xf numFmtId="0" fontId="7" fillId="0" borderId="9" xfId="0" applyFont="1" applyBorder="1" applyAlignment="1"/>
    <xf numFmtId="4" fontId="3" fillId="0" borderId="6" xfId="0" applyNumberFormat="1" applyFont="1" applyBorder="1" applyAlignment="1">
      <alignment horizontal="center"/>
    </xf>
    <xf numFmtId="0" fontId="6" fillId="0" borderId="7" xfId="0" applyFont="1" applyBorder="1" applyAlignment="1"/>
    <xf numFmtId="0" fontId="6" fillId="0" borderId="9" xfId="0" applyFont="1" applyBorder="1" applyAlignment="1"/>
    <xf numFmtId="4" fontId="4" fillId="0" borderId="6" xfId="0" applyNumberFormat="1" applyFont="1" applyBorder="1" applyAlignment="1">
      <alignment horizontal="center"/>
    </xf>
    <xf numFmtId="0" fontId="5" fillId="0" borderId="7" xfId="0" applyFont="1" applyBorder="1" applyAlignment="1"/>
    <xf numFmtId="0" fontId="5" fillId="0" borderId="9" xfId="0" applyFont="1" applyBorder="1" applyAlignment="1"/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wrapText="1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4" fontId="8" fillId="0" borderId="6" xfId="0" applyNumberFormat="1" applyFont="1" applyBorder="1" applyAlignment="1">
      <alignment horizontal="center"/>
    </xf>
    <xf numFmtId="0" fontId="9" fillId="0" borderId="7" xfId="0" applyFont="1" applyBorder="1" applyAlignment="1"/>
    <xf numFmtId="0" fontId="9" fillId="0" borderId="9" xfId="0" applyFont="1" applyBorder="1" applyAlignment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2" fillId="0" borderId="2" xfId="0" applyFont="1" applyBorder="1"/>
    <xf numFmtId="0" fontId="4" fillId="0" borderId="5" xfId="0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2" xfId="0" applyFont="1" applyBorder="1"/>
    <xf numFmtId="4" fontId="3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0" fillId="0" borderId="0" xfId="0" applyAlignment="1"/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8" fillId="0" borderId="7" xfId="0" applyFont="1" applyBorder="1" applyAlignment="1">
      <alignment wrapText="1"/>
    </xf>
    <xf numFmtId="4" fontId="1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49"/>
  <sheetViews>
    <sheetView tabSelected="1" workbookViewId="0">
      <selection activeCell="ES29" sqref="ES29"/>
    </sheetView>
  </sheetViews>
  <sheetFormatPr defaultColWidth="0.85546875" defaultRowHeight="12.75"/>
  <cols>
    <col min="1" max="53" width="0.85546875" style="1"/>
    <col min="54" max="54" width="6.5703125" style="1" customWidth="1"/>
    <col min="55" max="16384" width="0.85546875" style="1"/>
  </cols>
  <sheetData>
    <row r="1" spans="1:118" ht="15.75">
      <c r="A1" s="87" t="s">
        <v>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Z1" s="1" t="s">
        <v>42</v>
      </c>
    </row>
    <row r="2" spans="1:118">
      <c r="A2" s="1" t="s">
        <v>18</v>
      </c>
      <c r="BD2" s="5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5"/>
      <c r="BZ2" s="1" t="s">
        <v>39</v>
      </c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R2" s="27"/>
      <c r="CS2" s="27"/>
    </row>
    <row r="3" spans="1:118">
      <c r="BZ3" s="1" t="s">
        <v>46</v>
      </c>
    </row>
    <row r="4" spans="1:118" ht="12.75" customHeight="1">
      <c r="A4" s="81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8" t="s">
        <v>44</v>
      </c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/>
      <c r="BY4" s="88" t="s">
        <v>40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90"/>
      <c r="CT4" s="88" t="s">
        <v>45</v>
      </c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90"/>
    </row>
    <row r="5" spans="1:118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3"/>
      <c r="BD5" s="91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3"/>
      <c r="BY5" s="91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3"/>
      <c r="CT5" s="91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3"/>
    </row>
    <row r="6" spans="1:118">
      <c r="A6" s="81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3"/>
      <c r="BD6" s="84">
        <v>2</v>
      </c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6"/>
      <c r="BY6" s="84">
        <v>3</v>
      </c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6"/>
      <c r="CT6" s="84">
        <v>4</v>
      </c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6"/>
    </row>
    <row r="7" spans="1:118" s="13" customFormat="1">
      <c r="A7" s="11"/>
      <c r="B7" s="60" t="s">
        <v>48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34"/>
      <c r="BD7" s="76">
        <f>19992961+25988340</f>
        <v>45981301</v>
      </c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8"/>
      <c r="BY7" s="76">
        <v>34617862</v>
      </c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8"/>
      <c r="CT7" s="76">
        <f>BD7/BY7*100</f>
        <v>132.82536339188133</v>
      </c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8"/>
    </row>
    <row r="8" spans="1:118">
      <c r="A8" s="2"/>
      <c r="B8" s="61" t="s">
        <v>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3"/>
      <c r="BD8" s="6">
        <v>120000</v>
      </c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8"/>
      <c r="BY8" s="6">
        <v>120000</v>
      </c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8"/>
      <c r="CT8" s="6">
        <v>120000</v>
      </c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8"/>
    </row>
    <row r="9" spans="1:118" s="13" customFormat="1">
      <c r="A9" s="11"/>
      <c r="B9" s="60" t="s">
        <v>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12"/>
      <c r="BD9" s="76">
        <v>750000</v>
      </c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8"/>
      <c r="BY9" s="76">
        <v>710000</v>
      </c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8"/>
      <c r="CT9" s="76">
        <f>BD9/BY9*100</f>
        <v>105.63380281690141</v>
      </c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8"/>
    </row>
    <row r="10" spans="1:118" s="13" customFormat="1">
      <c r="A10" s="14"/>
      <c r="B10" s="47" t="s">
        <v>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15"/>
      <c r="BD10" s="40">
        <v>48317000</v>
      </c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9"/>
      <c r="BY10" s="40">
        <v>45400000</v>
      </c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9"/>
      <c r="CT10" s="76">
        <f>BD10/BY10*100</f>
        <v>106.42511013215858</v>
      </c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8"/>
    </row>
    <row r="11" spans="1:118" s="13" customFormat="1">
      <c r="A11" s="14"/>
      <c r="B11" s="47" t="s">
        <v>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15"/>
      <c r="BD11" s="40">
        <v>5975750</v>
      </c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9"/>
      <c r="BY11" s="40">
        <v>2658300</v>
      </c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9"/>
      <c r="CT11" s="76">
        <f>BD11/BY11*100</f>
        <v>224.79592220592107</v>
      </c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8"/>
    </row>
    <row r="12" spans="1:118" s="13" customFormat="1">
      <c r="A12" s="14"/>
      <c r="B12" s="47" t="s">
        <v>19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15"/>
      <c r="BD12" s="40">
        <v>4170000</v>
      </c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9"/>
      <c r="BY12" s="40">
        <v>3957500</v>
      </c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9"/>
      <c r="CT12" s="76">
        <f>BD12/BY12*100</f>
        <v>105.36955148452304</v>
      </c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8"/>
    </row>
    <row r="13" spans="1:118" s="13" customFormat="1" ht="15.75">
      <c r="A13" s="20"/>
      <c r="B13" s="67" t="s">
        <v>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21"/>
      <c r="BD13" s="37">
        <f>SUM(BD9:BX12)</f>
        <v>59212750</v>
      </c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80"/>
      <c r="BY13" s="37">
        <f>SUM(BY9:CS12)</f>
        <v>52725800</v>
      </c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80"/>
      <c r="CT13" s="76">
        <f>BD13/BY13*100</f>
        <v>112.30317984743712</v>
      </c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8"/>
    </row>
    <row r="14" spans="1:118">
      <c r="A14" s="2"/>
      <c r="B14" s="61" t="s">
        <v>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2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3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3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3"/>
    </row>
    <row r="15" spans="1:118" s="13" customFormat="1">
      <c r="A15" s="11"/>
      <c r="B15" s="60" t="s">
        <v>9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23"/>
      <c r="BD15" s="64">
        <f>SUM(BD17:BX22)</f>
        <v>41824000</v>
      </c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6"/>
      <c r="BY15" s="64">
        <f>SUM(BY17:CS22)</f>
        <v>42689300</v>
      </c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6"/>
      <c r="CT15" s="76">
        <f>BD15/BY15*100</f>
        <v>97.973028370106789</v>
      </c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8"/>
    </row>
    <row r="16" spans="1:118" s="4" customFormat="1" ht="11.25">
      <c r="A16" s="17"/>
      <c r="B16" s="18"/>
      <c r="C16" s="18"/>
      <c r="D16" s="18"/>
      <c r="E16" s="75" t="s">
        <v>8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18"/>
      <c r="BD16" s="69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1"/>
      <c r="BY16" s="69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1"/>
      <c r="CT16" s="69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1"/>
    </row>
    <row r="17" spans="1:118" s="4" customFormat="1">
      <c r="A17" s="9"/>
      <c r="B17" s="10"/>
      <c r="C17" s="10"/>
      <c r="D17" s="10"/>
      <c r="E17" s="68" t="s">
        <v>10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10"/>
      <c r="BD17" s="72">
        <f>9300000+10819000</f>
        <v>20119000</v>
      </c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4"/>
      <c r="BY17" s="40">
        <v>20131300</v>
      </c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9"/>
      <c r="CT17" s="103">
        <f>BD17/BY17*100</f>
        <v>99.93890111418537</v>
      </c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5"/>
    </row>
    <row r="18" spans="1:118" s="4" customFormat="1">
      <c r="A18" s="9"/>
      <c r="B18" s="10"/>
      <c r="C18" s="10"/>
      <c r="D18" s="10"/>
      <c r="E18" s="50" t="s">
        <v>11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9"/>
      <c r="BD18" s="43">
        <v>221000</v>
      </c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2"/>
      <c r="BY18" s="40">
        <v>250000</v>
      </c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9"/>
      <c r="CT18" s="43">
        <f>BD18/BY18*100</f>
        <v>88.4</v>
      </c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5"/>
    </row>
    <row r="19" spans="1:118" s="4" customFormat="1">
      <c r="A19" s="9"/>
      <c r="B19" s="10"/>
      <c r="C19" s="10"/>
      <c r="D19" s="10"/>
      <c r="E19" s="50" t="s">
        <v>12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19"/>
      <c r="BD19" s="43">
        <f>405000+650000</f>
        <v>1055000</v>
      </c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2"/>
      <c r="BY19" s="40">
        <v>2900000</v>
      </c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9"/>
      <c r="CT19" s="43">
        <f>BD19/BY19*100</f>
        <v>36.379310344827587</v>
      </c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5"/>
    </row>
    <row r="20" spans="1:118" s="4" customFormat="1">
      <c r="A20" s="9"/>
      <c r="B20" s="10"/>
      <c r="C20" s="10"/>
      <c r="D20" s="10"/>
      <c r="E20" s="50" t="s">
        <v>17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43">
        <f>1000000+358000</f>
        <v>1358000</v>
      </c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2"/>
      <c r="BY20" s="40">
        <v>2860000</v>
      </c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9"/>
      <c r="CT20" s="43">
        <f>BD20/BY20*100</f>
        <v>47.48251748251748</v>
      </c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5"/>
    </row>
    <row r="21" spans="1:118" s="4" customFormat="1">
      <c r="A21" s="9"/>
      <c r="B21" s="10"/>
      <c r="C21" s="10"/>
      <c r="D21" s="10"/>
      <c r="E21" s="50" t="s">
        <v>13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3"/>
      <c r="BE21" s="54"/>
      <c r="BF21" s="51">
        <f>100000+260000</f>
        <v>360000</v>
      </c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5"/>
      <c r="BX21" s="56"/>
      <c r="BY21" s="40">
        <v>256000</v>
      </c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9"/>
      <c r="CT21" s="43">
        <f>BF21/BY21*100</f>
        <v>140.625</v>
      </c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5"/>
    </row>
    <row r="22" spans="1:118" s="4" customFormat="1" ht="11.25">
      <c r="A22" s="9"/>
      <c r="B22" s="10"/>
      <c r="C22" s="10"/>
      <c r="D22" s="10"/>
      <c r="E22" s="102" t="s">
        <v>14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57">
        <f>SUM(BD23:BX32)</f>
        <v>18711000</v>
      </c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9"/>
      <c r="BY22" s="57">
        <f>SUM(BY23:CS32)</f>
        <v>16292000</v>
      </c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9"/>
      <c r="CT22" s="57">
        <f>BD22/BY22*100</f>
        <v>114.84777805057698</v>
      </c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9"/>
    </row>
    <row r="23" spans="1:118" s="4" customFormat="1" ht="11.25">
      <c r="A23" s="9"/>
      <c r="B23" s="10"/>
      <c r="C23" s="10"/>
      <c r="D23" s="10"/>
      <c r="E23" s="50" t="s">
        <v>21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43">
        <f>200000+305000</f>
        <v>505000</v>
      </c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5"/>
      <c r="BY23" s="43">
        <v>658000</v>
      </c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5"/>
      <c r="CT23" s="43">
        <f t="shared" ref="CT23:CT32" si="0">BD23/BY23*100</f>
        <v>76.747720364741639</v>
      </c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5"/>
    </row>
    <row r="24" spans="1:118" s="4" customFormat="1" ht="11.25">
      <c r="A24" s="9"/>
      <c r="B24" s="10"/>
      <c r="C24" s="10"/>
      <c r="D24" s="10"/>
      <c r="E24" s="50" t="s">
        <v>22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43">
        <f>200000+80000</f>
        <v>280000</v>
      </c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5"/>
      <c r="BY24" s="43">
        <v>220000</v>
      </c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5"/>
      <c r="CT24" s="43">
        <f t="shared" si="0"/>
        <v>127.27272727272727</v>
      </c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5"/>
    </row>
    <row r="25" spans="1:118" s="4" customFormat="1" ht="11.25">
      <c r="A25" s="9"/>
      <c r="B25" s="10"/>
      <c r="C25" s="10"/>
      <c r="D25" s="10"/>
      <c r="E25" s="50" t="s">
        <v>29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43">
        <f>250000+150000</f>
        <v>400000</v>
      </c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5"/>
      <c r="BY25" s="43">
        <v>442000</v>
      </c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5"/>
      <c r="CT25" s="43">
        <f>BD25/BY25*100</f>
        <v>90.497737556561091</v>
      </c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5"/>
    </row>
    <row r="26" spans="1:118" s="4" customFormat="1" ht="11.25">
      <c r="A26" s="9"/>
      <c r="B26" s="10"/>
      <c r="C26" s="10"/>
      <c r="D26" s="10"/>
      <c r="E26" s="50" t="s">
        <v>23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43">
        <f>200000+160000</f>
        <v>360000</v>
      </c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5"/>
      <c r="BY26" s="43">
        <v>600000</v>
      </c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5"/>
      <c r="CT26" s="43">
        <f t="shared" si="0"/>
        <v>60</v>
      </c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5"/>
    </row>
    <row r="27" spans="1:118" s="4" customFormat="1" ht="11.25">
      <c r="A27" s="9"/>
      <c r="B27" s="10"/>
      <c r="C27" s="10"/>
      <c r="D27" s="10"/>
      <c r="E27" s="50" t="s">
        <v>24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43">
        <f>200000+180000</f>
        <v>380000</v>
      </c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5"/>
      <c r="BY27" s="43">
        <v>560000</v>
      </c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5"/>
      <c r="CT27" s="43">
        <f t="shared" si="0"/>
        <v>67.857142857142861</v>
      </c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5"/>
    </row>
    <row r="28" spans="1:118" s="4" customFormat="1" ht="11.25">
      <c r="A28" s="25"/>
      <c r="B28" s="46" t="s">
        <v>28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26"/>
      <c r="BD28" s="43">
        <v>548000</v>
      </c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5"/>
      <c r="BY28" s="43">
        <v>760000</v>
      </c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5"/>
      <c r="CT28" s="43">
        <f>BD28/BY28*100</f>
        <v>72.10526315789474</v>
      </c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5"/>
    </row>
    <row r="29" spans="1:118" s="4" customFormat="1" ht="11.25">
      <c r="A29" s="25"/>
      <c r="B29" s="46" t="s">
        <v>25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26"/>
      <c r="BD29" s="43">
        <v>100000</v>
      </c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5"/>
      <c r="BY29" s="43">
        <v>120000</v>
      </c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5"/>
      <c r="CT29" s="43">
        <f t="shared" si="0"/>
        <v>83.333333333333343</v>
      </c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5"/>
    </row>
    <row r="30" spans="1:118" s="4" customFormat="1" ht="11.25">
      <c r="A30" s="25"/>
      <c r="B30" s="46" t="s">
        <v>35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32"/>
      <c r="BD30" s="43">
        <v>0</v>
      </c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5"/>
      <c r="BY30" s="43">
        <v>130000</v>
      </c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5"/>
      <c r="CT30" s="43">
        <f t="shared" ref="CT30:CT31" si="1">BD30/BY30*100</f>
        <v>0</v>
      </c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5"/>
    </row>
    <row r="31" spans="1:118" s="4" customFormat="1" ht="11.25">
      <c r="A31" s="25"/>
      <c r="B31" s="46" t="s">
        <v>36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32"/>
      <c r="BD31" s="43">
        <f>22000+93000</f>
        <v>115000</v>
      </c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5"/>
      <c r="BY31" s="43">
        <v>90000</v>
      </c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5"/>
      <c r="CT31" s="43">
        <f t="shared" si="1"/>
        <v>127.77777777777777</v>
      </c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5"/>
    </row>
    <row r="32" spans="1:118" s="4" customFormat="1" ht="11.25">
      <c r="A32" s="25"/>
      <c r="B32" s="46" t="s">
        <v>26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26"/>
      <c r="BD32" s="43">
        <f>300000+15723000</f>
        <v>16023000</v>
      </c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5"/>
      <c r="BY32" s="43">
        <v>12712000</v>
      </c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5"/>
      <c r="CT32" s="43">
        <f t="shared" si="0"/>
        <v>126.04625550660793</v>
      </c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5"/>
    </row>
    <row r="33" spans="1:118" s="13" customFormat="1">
      <c r="A33" s="14"/>
      <c r="B33" s="96" t="s">
        <v>15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15"/>
      <c r="BD33" s="40">
        <v>21921000</v>
      </c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2"/>
      <c r="BY33" s="40">
        <v>3079000</v>
      </c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2"/>
      <c r="CT33" s="40">
        <f t="shared" ref="CT33:CT40" si="2">BD33/BY33*100</f>
        <v>711.95193244559925</v>
      </c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2"/>
    </row>
    <row r="34" spans="1:118" s="13" customFormat="1">
      <c r="A34" s="14"/>
      <c r="B34" s="47" t="s">
        <v>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15"/>
      <c r="BD34" s="40">
        <f>SUM(BD35:BX36)</f>
        <v>1455000</v>
      </c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2"/>
      <c r="BY34" s="40">
        <v>3010000</v>
      </c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2"/>
      <c r="CT34" s="40">
        <f t="shared" si="2"/>
        <v>48.338870431893689</v>
      </c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2"/>
    </row>
    <row r="35" spans="1:118" s="4" customFormat="1" ht="11.25">
      <c r="A35" s="25"/>
      <c r="B35" s="46" t="s">
        <v>47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26"/>
      <c r="BD35" s="43">
        <f>1300000+155000</f>
        <v>1455000</v>
      </c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5"/>
      <c r="BY35" s="43">
        <v>2026000</v>
      </c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5"/>
      <c r="CT35" s="43">
        <f t="shared" si="2"/>
        <v>71.816386969397826</v>
      </c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5"/>
    </row>
    <row r="36" spans="1:118" s="4" customFormat="1" ht="11.25">
      <c r="A36" s="25"/>
      <c r="B36" s="46" t="s">
        <v>27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26"/>
      <c r="BD36" s="43">
        <v>0</v>
      </c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5"/>
      <c r="BY36" s="43">
        <v>984000</v>
      </c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5"/>
      <c r="CT36" s="43">
        <f t="shared" si="2"/>
        <v>0</v>
      </c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5"/>
    </row>
    <row r="37" spans="1:118" s="13" customFormat="1">
      <c r="A37" s="14"/>
      <c r="B37" s="47" t="s">
        <v>20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15"/>
      <c r="BD37" s="40">
        <f>SUM(BD38:BX39)</f>
        <v>4170000</v>
      </c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2"/>
      <c r="BY37" s="40">
        <v>3947500</v>
      </c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2"/>
      <c r="CT37" s="40">
        <f t="shared" si="2"/>
        <v>105.63647878404052</v>
      </c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2"/>
    </row>
    <row r="38" spans="1:118" s="4" customFormat="1" ht="11.25">
      <c r="A38" s="25"/>
      <c r="B38" s="46" t="s">
        <v>37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33"/>
      <c r="BD38" s="43">
        <v>4170000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5"/>
      <c r="BY38" s="43">
        <v>3947500</v>
      </c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5"/>
      <c r="CT38" s="43">
        <f t="shared" ref="CT38" si="3">BD38/BY38*100</f>
        <v>105.63647878404052</v>
      </c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5"/>
    </row>
    <row r="39" spans="1:118" s="4" customFormat="1" ht="11.25">
      <c r="A39" s="25"/>
      <c r="B39" s="46" t="s">
        <v>38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33"/>
      <c r="BD39" s="43">
        <v>0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5"/>
      <c r="BY39" s="43">
        <v>0</v>
      </c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5"/>
      <c r="CT39" s="43">
        <v>0</v>
      </c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5"/>
    </row>
    <row r="40" spans="1:118" s="13" customFormat="1" ht="15.75">
      <c r="A40" s="14"/>
      <c r="B40" s="36" t="s">
        <v>16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16"/>
      <c r="BD40" s="37">
        <f>BD37+BD34+BD33+BD15</f>
        <v>69370000</v>
      </c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9"/>
      <c r="BY40" s="37">
        <f>BY37+BY34+BY33+BY15</f>
        <v>52725800</v>
      </c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9"/>
      <c r="CT40" s="40">
        <f t="shared" si="2"/>
        <v>131.56746791893153</v>
      </c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2"/>
    </row>
    <row r="41" spans="1:118" s="13" customFormat="1" ht="15.75">
      <c r="A41" s="14"/>
      <c r="B41" s="36" t="s">
        <v>49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5"/>
      <c r="BD41" s="37">
        <f>BD7+BD13-BD40</f>
        <v>35824051</v>
      </c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9"/>
      <c r="BY41" s="37">
        <f>BY7+BY13-BY40</f>
        <v>34617862</v>
      </c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9"/>
      <c r="CT41" s="40">
        <f t="shared" ref="CT41" si="4">BD41/BY41*100</f>
        <v>103.48429663276144</v>
      </c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2"/>
    </row>
    <row r="45" spans="1:118" s="28" customFormat="1" ht="15.75">
      <c r="A45" s="101" t="s">
        <v>30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2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29"/>
      <c r="BD45" s="99" t="s">
        <v>41</v>
      </c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30"/>
    </row>
    <row r="46" spans="1:118" s="28" customFormat="1" ht="15.75"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29"/>
      <c r="AA46" s="95" t="s">
        <v>31</v>
      </c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29"/>
      <c r="BB46" s="95" t="s">
        <v>32</v>
      </c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</row>
    <row r="47" spans="1:118" s="28" customFormat="1" ht="15.75">
      <c r="BY47" s="30"/>
    </row>
    <row r="48" spans="1:118" s="28" customFormat="1" ht="15.75">
      <c r="B48" s="31" t="s">
        <v>33</v>
      </c>
      <c r="C48" s="98"/>
      <c r="D48" s="98"/>
      <c r="E48" s="98"/>
      <c r="F48" s="98"/>
      <c r="G48" s="28" t="s">
        <v>33</v>
      </c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100">
        <v>20</v>
      </c>
      <c r="AD48" s="100"/>
      <c r="AE48" s="100"/>
      <c r="AF48" s="100"/>
      <c r="AG48" s="100"/>
      <c r="AH48" s="98" t="s">
        <v>50</v>
      </c>
      <c r="AI48" s="98"/>
      <c r="AJ48" s="98"/>
      <c r="AK48" s="28" t="s">
        <v>34</v>
      </c>
      <c r="BY48" s="30"/>
    </row>
    <row r="49" s="24" customFormat="1"/>
  </sheetData>
  <mergeCells count="160">
    <mergeCell ref="CT4:DN5"/>
    <mergeCell ref="CT6:DN6"/>
    <mergeCell ref="CT9:DN9"/>
    <mergeCell ref="BY13:CS13"/>
    <mergeCell ref="BY9:CS9"/>
    <mergeCell ref="CT32:DN32"/>
    <mergeCell ref="CT16:DN16"/>
    <mergeCell ref="CT15:DN15"/>
    <mergeCell ref="CT11:DN11"/>
    <mergeCell ref="CT21:DN21"/>
    <mergeCell ref="CT24:DN24"/>
    <mergeCell ref="CT29:DN29"/>
    <mergeCell ref="CT25:DN25"/>
    <mergeCell ref="CT17:DN17"/>
    <mergeCell ref="CT10:DN10"/>
    <mergeCell ref="CT28:DN28"/>
    <mergeCell ref="BY29:CS29"/>
    <mergeCell ref="CT12:DN12"/>
    <mergeCell ref="CT13:DN13"/>
    <mergeCell ref="BY30:CS30"/>
    <mergeCell ref="CT30:DN30"/>
    <mergeCell ref="BY21:CS21"/>
    <mergeCell ref="CT7:DN7"/>
    <mergeCell ref="B29:BB29"/>
    <mergeCell ref="CT14:DN14"/>
    <mergeCell ref="CT40:DN40"/>
    <mergeCell ref="CT34:DN34"/>
    <mergeCell ref="CT20:DN20"/>
    <mergeCell ref="CT23:DN23"/>
    <mergeCell ref="BY40:CS40"/>
    <mergeCell ref="BY16:CS16"/>
    <mergeCell ref="CT26:DN26"/>
    <mergeCell ref="E22:BC22"/>
    <mergeCell ref="B37:BB37"/>
    <mergeCell ref="B36:BB36"/>
    <mergeCell ref="BY32:CS32"/>
    <mergeCell ref="BY22:CS22"/>
    <mergeCell ref="CT36:DN36"/>
    <mergeCell ref="BY34:CS34"/>
    <mergeCell ref="BY35:CS35"/>
    <mergeCell ref="CT35:DN35"/>
    <mergeCell ref="B38:BB38"/>
    <mergeCell ref="BD38:BX38"/>
    <mergeCell ref="BY38:CS38"/>
    <mergeCell ref="CT38:DN38"/>
    <mergeCell ref="B39:BB39"/>
    <mergeCell ref="BD39:BX39"/>
    <mergeCell ref="C48:F48"/>
    <mergeCell ref="J48:AB48"/>
    <mergeCell ref="AC48:AG48"/>
    <mergeCell ref="AH48:AJ48"/>
    <mergeCell ref="AA45:AU45"/>
    <mergeCell ref="E19:BB19"/>
    <mergeCell ref="BD26:BX26"/>
    <mergeCell ref="BD27:BX27"/>
    <mergeCell ref="B32:BB32"/>
    <mergeCell ref="E21:BC21"/>
    <mergeCell ref="E25:BC25"/>
    <mergeCell ref="BD25:BX25"/>
    <mergeCell ref="A45:Y45"/>
    <mergeCell ref="B40:BB40"/>
    <mergeCell ref="E20:BC20"/>
    <mergeCell ref="E27:BC27"/>
    <mergeCell ref="BD19:BX19"/>
    <mergeCell ref="BD22:BX22"/>
    <mergeCell ref="BD29:BX29"/>
    <mergeCell ref="BD32:BX32"/>
    <mergeCell ref="BD45:BX45"/>
    <mergeCell ref="BD34:BX34"/>
    <mergeCell ref="BD35:BX35"/>
    <mergeCell ref="BD36:BX36"/>
    <mergeCell ref="O46:Y46"/>
    <mergeCell ref="AA46:AU46"/>
    <mergeCell ref="E26:BC26"/>
    <mergeCell ref="BD23:BX23"/>
    <mergeCell ref="BD24:BX24"/>
    <mergeCell ref="BY36:CS36"/>
    <mergeCell ref="B35:BB35"/>
    <mergeCell ref="B34:BB34"/>
    <mergeCell ref="B33:BB33"/>
    <mergeCell ref="BD33:BX33"/>
    <mergeCell ref="E24:BC24"/>
    <mergeCell ref="BY24:CS24"/>
    <mergeCell ref="BY33:CS33"/>
    <mergeCell ref="BY26:CS26"/>
    <mergeCell ref="BY25:CS25"/>
    <mergeCell ref="BB46:CG46"/>
    <mergeCell ref="B28:BB28"/>
    <mergeCell ref="BD28:BX28"/>
    <mergeCell ref="BY28:CS28"/>
    <mergeCell ref="BD37:BX37"/>
    <mergeCell ref="BD40:BX40"/>
    <mergeCell ref="B30:BB30"/>
    <mergeCell ref="BD30:BX30"/>
    <mergeCell ref="BY27:CS27"/>
    <mergeCell ref="A6:BC6"/>
    <mergeCell ref="BY6:CS6"/>
    <mergeCell ref="B8:BB8"/>
    <mergeCell ref="A1:BC1"/>
    <mergeCell ref="A4:BC4"/>
    <mergeCell ref="BY4:CS5"/>
    <mergeCell ref="A5:BC5"/>
    <mergeCell ref="BG2:BX2"/>
    <mergeCell ref="BD4:BX5"/>
    <mergeCell ref="BD6:BX6"/>
    <mergeCell ref="B7:BB7"/>
    <mergeCell ref="BD7:BX7"/>
    <mergeCell ref="BY7:CS7"/>
    <mergeCell ref="B9:BB9"/>
    <mergeCell ref="B14:BB14"/>
    <mergeCell ref="BY14:CS14"/>
    <mergeCell ref="B15:BB15"/>
    <mergeCell ref="BY15:CS15"/>
    <mergeCell ref="B13:BB13"/>
    <mergeCell ref="BY20:CS20"/>
    <mergeCell ref="BY17:CS17"/>
    <mergeCell ref="BY19:CS19"/>
    <mergeCell ref="BY18:CS18"/>
    <mergeCell ref="B11:BB11"/>
    <mergeCell ref="BY11:CS11"/>
    <mergeCell ref="BD12:BX12"/>
    <mergeCell ref="E17:BB17"/>
    <mergeCell ref="BD16:BX16"/>
    <mergeCell ref="BD17:BX17"/>
    <mergeCell ref="E18:BB18"/>
    <mergeCell ref="E16:BB16"/>
    <mergeCell ref="BD9:BX9"/>
    <mergeCell ref="BD10:BX10"/>
    <mergeCell ref="BD11:BX11"/>
    <mergeCell ref="BD13:BX13"/>
    <mergeCell ref="BD14:BX14"/>
    <mergeCell ref="BD15:BX15"/>
    <mergeCell ref="B10:BB10"/>
    <mergeCell ref="BY10:CS10"/>
    <mergeCell ref="BY12:CS12"/>
    <mergeCell ref="E23:BC23"/>
    <mergeCell ref="BY23:CS23"/>
    <mergeCell ref="B12:BB12"/>
    <mergeCell ref="CT27:DN27"/>
    <mergeCell ref="BD18:BX18"/>
    <mergeCell ref="BD20:BX20"/>
    <mergeCell ref="BD21:BE21"/>
    <mergeCell ref="BF21:BV21"/>
    <mergeCell ref="BW21:BX21"/>
    <mergeCell ref="CT22:DN22"/>
    <mergeCell ref="CT18:DN18"/>
    <mergeCell ref="CT19:DN19"/>
    <mergeCell ref="B41:BB41"/>
    <mergeCell ref="BD41:BX41"/>
    <mergeCell ref="BY41:CS41"/>
    <mergeCell ref="CT41:DN41"/>
    <mergeCell ref="BY39:CS39"/>
    <mergeCell ref="CT39:DN39"/>
    <mergeCell ref="B31:BB31"/>
    <mergeCell ref="BD31:BX31"/>
    <mergeCell ref="BY31:CS31"/>
    <mergeCell ref="CT31:DN31"/>
    <mergeCell ref="BY37:CS37"/>
    <mergeCell ref="CT37:DN37"/>
    <mergeCell ref="CT33:DN33"/>
  </mergeCells>
  <phoneticPr fontId="5" type="noConversion"/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NPO VMI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ConsultantPlus</dc:creator>
  <cp:lastModifiedBy>RePack by SPecialiST</cp:lastModifiedBy>
  <cp:lastPrinted>2020-06-04T18:04:19Z</cp:lastPrinted>
  <dcterms:created xsi:type="dcterms:W3CDTF">2003-08-18T12:47:34Z</dcterms:created>
  <dcterms:modified xsi:type="dcterms:W3CDTF">2020-06-08T04:54:52Z</dcterms:modified>
</cp:coreProperties>
</file>